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2"/>
  </bookViews>
  <sheets>
    <sheet name="pl" sheetId="1" r:id="rId1"/>
    <sheet name="bs" sheetId="2" r:id="rId2"/>
    <sheet name="notes" sheetId="3" r:id="rId3"/>
  </sheets>
  <definedNames>
    <definedName name="_xlnm.Print_Area" localSheetId="1">'bs'!$A$1:$H$58</definedName>
    <definedName name="_xlnm.Print_Area" localSheetId="2">'notes'!$A$1:$K$146</definedName>
    <definedName name="_xlnm.Print_Area" localSheetId="0">'pl'!$A$1:$L$52</definedName>
  </definedNames>
  <calcPr fullCalcOnLoad="1"/>
</workbook>
</file>

<file path=xl/sharedStrings.xml><?xml version="1.0" encoding="utf-8"?>
<sst xmlns="http://schemas.openxmlformats.org/spreadsheetml/2006/main" count="224" uniqueCount="183">
  <si>
    <t>CHEMICAL COMPANY OF MALAYSIA BERHAD (5136-T)</t>
  </si>
  <si>
    <t>(Incorporated in Malaysia)</t>
  </si>
  <si>
    <t>QUARTERLY REPORT ON CONSOLIDATED RESULTS</t>
  </si>
  <si>
    <t>CONSOLIDATED PROFIT AND LOSS ACCOUNTS</t>
  </si>
  <si>
    <t>CUMULATIVE</t>
  </si>
  <si>
    <t xml:space="preserve">RM'000 </t>
  </si>
  <si>
    <t>RM'000</t>
  </si>
  <si>
    <t>Turnover</t>
  </si>
  <si>
    <t>(b)</t>
  </si>
  <si>
    <t>Investment income</t>
  </si>
  <si>
    <t>(c)</t>
  </si>
  <si>
    <t>Interest on borrowings</t>
  </si>
  <si>
    <t>Depreciation</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</si>
  <si>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</si>
  <si>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</si>
  <si>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</si>
  <si>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</si>
  <si>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</si>
  <si>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</si>
  <si>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</si>
  <si>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</si>
  <si>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</si>
  <si>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</si>
  <si>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</si>
  <si>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</si>
  <si>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</si>
  <si>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</si>
  <si>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</si>
  <si>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</si>
  <si>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</si>
  <si>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</si>
  <si>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</si>
  <si>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</si>
  <si>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</si>
  <si>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</si>
  <si>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</si>
  <si>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</si>
  <si>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</si>
  <si>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</si>
  <si>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</si>
  <si>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</si>
  <si>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</si>
  <si>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</si>
  <si>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</si>
  <si>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</si>
  <si>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</si>
  <si>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</si>
  <si>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</si>
  <si>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</si>
  <si>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</si>
  <si>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</si>
  <si>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</si>
  <si>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</si>
  <si>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price paid</t>
  </si>
  <si>
    <t>Consideration</t>
  </si>
  <si>
    <t>purchased</t>
  </si>
  <si>
    <t>(RM)</t>
  </si>
  <si>
    <t>Group Borrowings and Debt Securities</t>
  </si>
  <si>
    <t xml:space="preserve">   Bank overdraft</t>
  </si>
  <si>
    <t xml:space="preserve">   Bankers acceptance</t>
  </si>
  <si>
    <t>Term Loans</t>
  </si>
  <si>
    <t xml:space="preserve">   Repayable within 12 months</t>
  </si>
  <si>
    <t xml:space="preserve">      Unsecured loan in US Dollars</t>
  </si>
  <si>
    <t xml:space="preserve">   Repayable after 12 months</t>
  </si>
  <si>
    <t xml:space="preserve">      Secured loans in Ringgit Malaysia</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</si>
  <si>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</si>
  <si>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</si>
  <si>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</si>
  <si>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</si>
  <si>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</si>
  <si>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</si>
  <si>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</si>
  <si>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Dividend</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</si>
  <si>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</si>
  <si>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</si>
  <si>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</si>
  <si>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</si>
  <si>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</si>
  <si>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</si>
  <si>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</si>
  <si>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</si>
  <si>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</si>
  <si>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</si>
  <si>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</si>
  <si>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</si>
  <si>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</si>
  <si>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</si>
  <si>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</si>
  <si>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</si>
  <si>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</si>
  <si>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</si>
  <si>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</si>
  <si>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</si>
  <si>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</si>
  <si>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</si>
  <si>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</si>
  <si>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</si>
  <si>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</si>
  <si>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Short Term Investments</t>
  </si>
  <si>
    <t>Cash and Bank Balances</t>
  </si>
  <si>
    <t>Trade Creditors</t>
  </si>
  <si>
    <t>Other Creditors</t>
  </si>
  <si>
    <t>Short Term Borrowings</t>
  </si>
  <si>
    <t>Term Loan</t>
  </si>
  <si>
    <t>Proposed Dividend</t>
  </si>
  <si>
    <t>Current Assets</t>
  </si>
  <si>
    <t>Current Liabilities</t>
  </si>
  <si>
    <t>Net Current Assets</t>
  </si>
  <si>
    <t>Net Assets Employed</t>
  </si>
  <si>
    <t>Shareholders' Funds</t>
  </si>
  <si>
    <t>Share Capital</t>
  </si>
  <si>
    <t>Treasury Shares</t>
  </si>
  <si>
    <t>Share Premium</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</si>
  <si>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</si>
  <si>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</si>
  <si>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</si>
  <si>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</si>
  <si>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</si>
  <si>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</si>
  <si>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</si>
  <si>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</si>
  <si>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</si>
  <si>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</si>
  <si>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</si>
  <si>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</si>
  <si>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Industrial Chemicals</t>
  </si>
  <si>
    <t>Share buy-backs</t>
  </si>
  <si>
    <t xml:space="preserve">       ordinary shares) (sen)</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</si>
  <si>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</si>
  <si>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</si>
  <si>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</si>
  <si>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</si>
  <si>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</si>
  <si>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</si>
  <si>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</si>
  <si>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</si>
  <si>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The accounts of the Group are prepared using the same accounting policies, methods of computation and basis of consolidation as those used in the preparation of the most recent annual financial statement.</t>
  </si>
  <si>
    <t>In the ordinary course of business, one of the subsidiaries has taken legal action to recover overdue trade debts and has been subject to counter claims in defence.  The directors do not expect any material losses to arise on such counter claims.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</si>
  <si>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</si>
  <si>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</si>
  <si>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</si>
  <si>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</si>
  <si>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</si>
  <si>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</si>
  <si>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</si>
  <si>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Net assets employed (RM'000)</t>
  </si>
  <si>
    <t>Sales of the Fertilizers division is seasonal and dependent on weather conditions while sales of the Chemicals division is normally lower during festive months.</t>
  </si>
  <si>
    <t>31.12.99</t>
  </si>
  <si>
    <t xml:space="preserve">   Revolving credits</t>
  </si>
  <si>
    <t>Prospects</t>
  </si>
  <si>
    <t>Taxation charge for the Group include deferred taxation and adjustments for over-provisions in respect of prior years.</t>
  </si>
  <si>
    <t xml:space="preserve">      Secured loan in Ringgit Malaysia</t>
  </si>
  <si>
    <t>Total purchases and disposals of quoted securities for the current financial year to date were as follows:</t>
  </si>
  <si>
    <t xml:space="preserve">All businesses are expected to perform at current levels.  </t>
  </si>
  <si>
    <t>Exceptional item</t>
  </si>
  <si>
    <t xml:space="preserve"> </t>
  </si>
  <si>
    <t>FOR THE FINANCIAL PERIOD ENDED 31 MARCH 2000</t>
  </si>
  <si>
    <t>QUARTER 1</t>
  </si>
  <si>
    <t>3 MONTHS</t>
  </si>
  <si>
    <t>31.03.00</t>
  </si>
  <si>
    <t>(i)   Basic (based on 178,130,619 ordinary</t>
  </si>
  <si>
    <t>(ii)  Fully diluted (based on 234,146,404</t>
  </si>
  <si>
    <t>There were no exceptional items included in the results of the Group.</t>
  </si>
  <si>
    <t>Investments in quoted shares as at 31 March 2000 are as follows:</t>
  </si>
  <si>
    <t>During the quarter, 1,000 shares of RM1.00 each were purchased and retained as Treasury Shares.  This is in accordance with Section 67A of Companies Act, 1965.  The issued and paid up share capital of the Company as at 31 December 1999 was RM178,130,619.</t>
  </si>
  <si>
    <t>February</t>
  </si>
  <si>
    <t>The Group does not have any financial instruments with off balance sheet risk as at 5 May 2000, the latest practicable date which is not earlier than 7 days from the date of issue of this quarterly report.</t>
  </si>
  <si>
    <t>The Group is not engaged in any material litigation as at 5 May 2000, the latest practicable date which is not earlier than 7 days from the date of issue of this quarterly report.</t>
  </si>
  <si>
    <t>No dividend was declared in the first quarter of 2000.</t>
  </si>
  <si>
    <t>11 May 2000</t>
  </si>
  <si>
    <t>The Group borrowings as at 31 March 2000 were as follows:</t>
  </si>
  <si>
    <t>Contingent liabilities of the Company as at 5 May 2000 (the latest practicable date which is not earlier than 7 days from the date of issue of this quarterly report) comprise the following:</t>
  </si>
  <si>
    <t>In the opinion of the Directors, the results for the current financial year to date have not been affected by any transaction or event of a material or unusual nature which has arisen between 31 March 2000 and the date of this announcement.</t>
  </si>
  <si>
    <t xml:space="preserve">                 -</t>
  </si>
  <si>
    <t>Nil</t>
  </si>
  <si>
    <t>Profit on sale of investments for the current financial year to date amounted to RM11.1 million.</t>
  </si>
  <si>
    <t>On 4 November 1999, the Company announced a proposal to undertake a bonus issue of one ordinary share of RM1.00 each to be credited as fully paid-up on the basis of one (1) new share for each existing share held.  The proposal was approved by the shareholders at the AGM on April 13 2000 and is now awaiting approval from the regulatory authorities.</t>
  </si>
  <si>
    <t>On March 20 2000, the Company announced that the Company has reached an amicable out of court settlement with Expo Electronics Sdn Bhd for the divestment of 10,880,000  ordinary share of RM1.00 each in CCM Bioscience Bhd. The sale was completed on April 5 2000.</t>
  </si>
  <si>
    <t>The Group's unaudited results for the financial quarter ended 31 March 2000 are summarised as below:</t>
  </si>
  <si>
    <t>(UNAUDITED)</t>
  </si>
  <si>
    <t xml:space="preserve">Turnover for the quarter improved by 14% compared to the preceeding quarter due to improved performance by all business sectors. </t>
  </si>
  <si>
    <t>The Group recorded a turnover of RM143.5 million, an increase of 22% over Quarter 1 1999. Profit before tax was 1.8 times higher than the results achieved in the corresponding quarter last year. This is mainly attributed to improved operational results from the fertilizer and industrial chemicals businesses and gain on sale of investments.</t>
  </si>
  <si>
    <t>Profit before tax for the quarter was twice that achieved in the preceeding quarter mainly due to profit on sale of investments.</t>
  </si>
</sst>
</file>

<file path=xl/styles.xml><?xml version="1.0" encoding="utf-8"?>
<styleSheet xmlns="http://schemas.openxmlformats.org/spreadsheetml/2006/main">
  <numFmts count="2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_ ;[Red]\-#,##0.00\ "/>
    <numFmt numFmtId="171" formatCode="#,##0_ ;[Red]\-#,##0\ "/>
    <numFmt numFmtId="172" formatCode="00000"/>
    <numFmt numFmtId="173" formatCode="0_ ;[Red]\-0\ "/>
    <numFmt numFmtId="174" formatCode="#,##0_ ;[Red]\(#,##0\)"/>
    <numFmt numFmtId="175" formatCode="#,##0.0000"/>
    <numFmt numFmtId="176" formatCode="0.0"/>
    <numFmt numFmtId="177" formatCode="#,##0.0_ ;[Red]\-#,##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1"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1" fontId="1" fillId="0" borderId="0" xfId="0" applyNumberFormat="1" applyFont="1" applyAlignment="1">
      <alignment/>
    </xf>
    <xf numFmtId="173"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74" fontId="2" fillId="0" borderId="2" xfId="0" applyNumberFormat="1" applyFont="1" applyBorder="1" applyAlignment="1">
      <alignment/>
    </xf>
    <xf numFmtId="174" fontId="2" fillId="0" borderId="0" xfId="0" applyNumberFormat="1"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1" fillId="0" borderId="1" xfId="0" applyNumberFormat="1" applyFont="1" applyBorder="1" applyAlignment="1">
      <alignment/>
    </xf>
    <xf numFmtId="174" fontId="1" fillId="0" borderId="0" xfId="0" applyNumberFormat="1" applyFont="1" applyAlignment="1">
      <alignment/>
    </xf>
    <xf numFmtId="174" fontId="2" fillId="0" borderId="4" xfId="0" applyNumberFormat="1" applyFont="1" applyBorder="1" applyAlignment="1">
      <alignment/>
    </xf>
    <xf numFmtId="174" fontId="2" fillId="0" borderId="5" xfId="0" applyNumberFormat="1" applyFont="1" applyBorder="1" applyAlignment="1">
      <alignment/>
    </xf>
    <xf numFmtId="174" fontId="1" fillId="0" borderId="4" xfId="0" applyNumberFormat="1" applyFont="1" applyBorder="1" applyAlignment="1">
      <alignment/>
    </xf>
    <xf numFmtId="174" fontId="1" fillId="0" borderId="6" xfId="0" applyNumberFormat="1" applyFont="1" applyBorder="1" applyAlignment="1">
      <alignment/>
    </xf>
    <xf numFmtId="174" fontId="2" fillId="0" borderId="7" xfId="0" applyNumberFormat="1" applyFont="1" applyBorder="1" applyAlignment="1">
      <alignment/>
    </xf>
    <xf numFmtId="174" fontId="2" fillId="0" borderId="8" xfId="0" applyNumberFormat="1" applyFont="1" applyBorder="1" applyAlignment="1">
      <alignment/>
    </xf>
    <xf numFmtId="174" fontId="1" fillId="0" borderId="7" xfId="0" applyNumberFormat="1" applyFont="1" applyBorder="1" applyAlignment="1">
      <alignment/>
    </xf>
    <xf numFmtId="174" fontId="1" fillId="0" borderId="9" xfId="0" applyNumberFormat="1" applyFont="1" applyBorder="1" applyAlignment="1">
      <alignment/>
    </xf>
    <xf numFmtId="174" fontId="1" fillId="0" borderId="0" xfId="0" applyNumberFormat="1" applyFont="1" applyAlignment="1">
      <alignment vertical="top" wrapText="1"/>
    </xf>
    <xf numFmtId="174" fontId="2" fillId="0" borderId="2" xfId="0" applyNumberFormat="1" applyFont="1" applyBorder="1" applyAlignment="1">
      <alignment/>
    </xf>
    <xf numFmtId="174" fontId="2" fillId="0" borderId="0" xfId="0" applyNumberFormat="1"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1" fillId="0" borderId="1" xfId="0" applyNumberFormat="1" applyFont="1" applyBorder="1" applyAlignment="1">
      <alignment/>
    </xf>
    <xf numFmtId="174" fontId="1" fillId="0" borderId="5" xfId="0" applyNumberFormat="1" applyFont="1" applyBorder="1" applyAlignment="1">
      <alignment/>
    </xf>
    <xf numFmtId="174" fontId="2" fillId="0" borderId="0" xfId="0" applyNumberFormat="1" applyFont="1" applyAlignment="1">
      <alignment/>
    </xf>
    <xf numFmtId="174" fontId="2" fillId="0" borderId="10" xfId="0" applyNumberFormat="1" applyFont="1" applyBorder="1" applyAlignment="1">
      <alignment/>
    </xf>
    <xf numFmtId="174" fontId="1" fillId="0" borderId="10" xfId="0" applyNumberFormat="1" applyFont="1" applyBorder="1" applyAlignment="1">
      <alignment/>
    </xf>
    <xf numFmtId="174" fontId="2" fillId="0" borderId="3" xfId="0" applyNumberFormat="1" applyFont="1" applyBorder="1" applyAlignment="1">
      <alignment/>
    </xf>
    <xf numFmtId="174" fontId="1" fillId="0" borderId="3" xfId="0" applyNumberFormat="1" applyFont="1" applyBorder="1" applyAlignment="1">
      <alignment/>
    </xf>
    <xf numFmtId="174" fontId="2" fillId="0" borderId="11" xfId="0" applyNumberFormat="1" applyFont="1" applyBorder="1" applyAlignment="1">
      <alignment/>
    </xf>
    <xf numFmtId="174"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175" fontId="1" fillId="0" borderId="12" xfId="0" applyNumberFormat="1"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76" fontId="2" fillId="0" borderId="4" xfId="0" applyNumberFormat="1" applyFont="1" applyBorder="1" applyAlignment="1">
      <alignment/>
    </xf>
    <xf numFmtId="176" fontId="2" fillId="0" borderId="5" xfId="0" applyNumberFormat="1" applyFont="1" applyBorder="1" applyAlignment="1">
      <alignment/>
    </xf>
    <xf numFmtId="176" fontId="1" fillId="0" borderId="4" xfId="0" applyNumberFormat="1" applyFont="1" applyBorder="1" applyAlignment="1">
      <alignment/>
    </xf>
    <xf numFmtId="176" fontId="1" fillId="0" borderId="5" xfId="0" applyNumberFormat="1" applyFont="1" applyBorder="1" applyAlignment="1">
      <alignment/>
    </xf>
    <xf numFmtId="174" fontId="1" fillId="0" borderId="2" xfId="0" applyNumberFormat="1" applyFont="1" applyBorder="1" applyAlignment="1">
      <alignment horizontal="right"/>
    </xf>
    <xf numFmtId="177" fontId="2" fillId="0" borderId="2" xfId="0" applyNumberFormat="1" applyFont="1" applyBorder="1" applyAlignment="1">
      <alignment/>
    </xf>
    <xf numFmtId="177" fontId="2" fillId="0" borderId="0" xfId="0" applyNumberFormat="1" applyFont="1" applyBorder="1" applyAlignment="1">
      <alignment/>
    </xf>
    <xf numFmtId="177" fontId="1" fillId="0" borderId="2" xfId="0" applyNumberFormat="1" applyFont="1" applyBorder="1" applyAlignment="1">
      <alignment/>
    </xf>
    <xf numFmtId="177" fontId="1" fillId="0" borderId="0" xfId="0" applyNumberFormat="1" applyFont="1" applyBorder="1" applyAlignment="1">
      <alignment/>
    </xf>
    <xf numFmtId="177" fontId="1" fillId="0" borderId="1" xfId="0" applyNumberFormat="1" applyFont="1" applyBorder="1" applyAlignment="1">
      <alignment/>
    </xf>
    <xf numFmtId="4" fontId="1" fillId="0" borderId="2" xfId="0" applyNumberFormat="1" applyFont="1" applyBorder="1" applyAlignment="1">
      <alignment horizontal="righ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74" fontId="1" fillId="0" borderId="12" xfId="0" applyNumberFormat="1" applyFont="1" applyBorder="1" applyAlignment="1">
      <alignment/>
    </xf>
    <xf numFmtId="174" fontId="1" fillId="0" borderId="15" xfId="0" applyNumberFormat="1" applyFont="1" applyBorder="1" applyAlignment="1">
      <alignment/>
    </xf>
    <xf numFmtId="174"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2" fillId="0" borderId="0" xfId="0" applyFont="1" applyAlignment="1">
      <alignment horizontal="left" vertical="top" wrapText="1"/>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76" fontId="1" fillId="0" borderId="6" xfId="0" applyNumberFormat="1" applyFont="1" applyBorder="1" applyAlignment="1">
      <alignment/>
    </xf>
    <xf numFmtId="174" fontId="2" fillId="0" borderId="2" xfId="0" applyNumberFormat="1" applyFont="1" applyBorder="1" applyAlignment="1">
      <alignment horizontal="center"/>
    </xf>
    <xf numFmtId="174" fontId="2" fillId="0" borderId="1" xfId="0" applyNumberFormat="1" applyFont="1" applyBorder="1" applyAlignment="1">
      <alignment horizontal="center"/>
    </xf>
    <xf numFmtId="174" fontId="1" fillId="0" borderId="2" xfId="0" applyNumberFormat="1" applyFont="1" applyBorder="1" applyAlignment="1">
      <alignment horizontal="center"/>
    </xf>
    <xf numFmtId="174" fontId="1" fillId="0" borderId="1"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177" fontId="1" fillId="0" borderId="2" xfId="0" applyNumberFormat="1" applyFont="1" applyBorder="1" applyAlignment="1">
      <alignment horizontal="center"/>
    </xf>
    <xf numFmtId="177" fontId="1" fillId="0" borderId="1" xfId="0" applyNumberFormat="1"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quotePrefix="1">
      <alignment horizontal="center"/>
    </xf>
    <xf numFmtId="0" fontId="1" fillId="0" borderId="0" xfId="0" applyFont="1" applyAlignment="1">
      <alignment horizontal="left"/>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3009900</xdr:colOff>
      <xdr:row>0</xdr:row>
      <xdr:rowOff>85725</xdr:rowOff>
    </xdr:from>
    <xdr:to>
      <xdr:col>4</xdr:col>
      <xdr:colOff>47625</xdr:colOff>
      <xdr:row>4</xdr:row>
      <xdr:rowOff>47625</xdr:rowOff>
    </xdr:to>
    <xdr:pic>
      <xdr:nvPicPr>
        <xdr:cNvPr id="1" name="Picture 2"/>
        <xdr:cNvPicPr preferRelativeResize="1">
          <a:picLocks noChangeAspect="1"/>
        </xdr:cNvPicPr>
      </xdr:nvPicPr>
      <xdr:blipFill>
        <a:blip r:embed="rId1"/>
        <a:stretch>
          <a:fillRect/>
        </a:stretch>
      </xdr:blipFill>
      <xdr:spPr>
        <a:xfrm>
          <a:off x="3505200" y="85725"/>
          <a:ext cx="6477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69"/>
  <sheetViews>
    <sheetView zoomScale="80" zoomScaleNormal="80" workbookViewId="0" topLeftCell="A1">
      <selection activeCell="A5" sqref="A5:L5"/>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v>0.95</v>
      </c>
    </row>
    <row r="3" ht="15.75"/>
    <row r="4" ht="5.25" customHeight="1"/>
    <row r="5" spans="1:12" ht="15.75">
      <c r="A5" s="114" t="s">
        <v>0</v>
      </c>
      <c r="B5" s="114"/>
      <c r="C5" s="114"/>
      <c r="D5" s="114"/>
      <c r="E5" s="114"/>
      <c r="F5" s="114"/>
      <c r="G5" s="114"/>
      <c r="H5" s="114"/>
      <c r="I5" s="114"/>
      <c r="J5" s="114"/>
      <c r="K5" s="114"/>
      <c r="L5" s="114"/>
    </row>
    <row r="6" spans="1:12" ht="15.75">
      <c r="A6" s="114" t="s">
        <v>1</v>
      </c>
      <c r="B6" s="114"/>
      <c r="C6" s="114"/>
      <c r="D6" s="114"/>
      <c r="E6" s="114"/>
      <c r="F6" s="114"/>
      <c r="G6" s="114"/>
      <c r="H6" s="114"/>
      <c r="I6" s="114"/>
      <c r="J6" s="114"/>
      <c r="K6" s="114"/>
      <c r="L6" s="114"/>
    </row>
    <row r="7" ht="9.75" customHeight="1"/>
    <row r="8" spans="1:12" ht="15.75">
      <c r="A8" s="114" t="s">
        <v>2</v>
      </c>
      <c r="B8" s="114"/>
      <c r="C8" s="114"/>
      <c r="D8" s="114"/>
      <c r="E8" s="114"/>
      <c r="F8" s="114"/>
      <c r="G8" s="114"/>
      <c r="H8" s="114"/>
      <c r="I8" s="114"/>
      <c r="J8" s="114"/>
      <c r="K8" s="114"/>
      <c r="L8" s="114"/>
    </row>
    <row r="9" spans="1:12" ht="15.75">
      <c r="A9" s="114" t="s">
        <v>156</v>
      </c>
      <c r="B9" s="114"/>
      <c r="C9" s="114"/>
      <c r="D9" s="114"/>
      <c r="E9" s="114"/>
      <c r="F9" s="114"/>
      <c r="G9" s="114"/>
      <c r="H9" s="114"/>
      <c r="I9" s="114"/>
      <c r="J9" s="114"/>
      <c r="K9" s="114"/>
      <c r="L9" s="114"/>
    </row>
    <row r="11" ht="15.75">
      <c r="A11" s="1" t="s">
        <v>178</v>
      </c>
    </row>
    <row r="13" spans="1:2" ht="15.75">
      <c r="A13" s="5" t="s">
        <v>3</v>
      </c>
      <c r="B13" s="5"/>
    </row>
    <row r="14" ht="9.75" customHeight="1"/>
    <row r="15" spans="5:12" ht="15" customHeight="1">
      <c r="E15" s="117" t="s">
        <v>157</v>
      </c>
      <c r="F15" s="118"/>
      <c r="G15" s="118"/>
      <c r="H15" s="118"/>
      <c r="I15" s="106" t="s">
        <v>4</v>
      </c>
      <c r="J15" s="107"/>
      <c r="K15" s="107"/>
      <c r="L15" s="116"/>
    </row>
    <row r="16" spans="5:12" ht="15" customHeight="1">
      <c r="E16" s="119"/>
      <c r="F16" s="120"/>
      <c r="G16" s="120"/>
      <c r="H16" s="120"/>
      <c r="I16" s="104" t="s">
        <v>158</v>
      </c>
      <c r="J16" s="105"/>
      <c r="K16" s="105"/>
      <c r="L16" s="115"/>
    </row>
    <row r="17" spans="5:12" ht="15" customHeight="1">
      <c r="E17" s="106">
        <v>2000</v>
      </c>
      <c r="F17" s="107"/>
      <c r="G17" s="108">
        <v>1999</v>
      </c>
      <c r="H17" s="109"/>
      <c r="I17" s="106">
        <v>2000</v>
      </c>
      <c r="J17" s="107"/>
      <c r="K17" s="108">
        <v>1999</v>
      </c>
      <c r="L17" s="109"/>
    </row>
    <row r="18" spans="5:12" ht="15" customHeight="1">
      <c r="E18" s="104" t="s">
        <v>5</v>
      </c>
      <c r="F18" s="105"/>
      <c r="G18" s="110" t="s">
        <v>6</v>
      </c>
      <c r="H18" s="111"/>
      <c r="I18" s="104" t="s">
        <v>5</v>
      </c>
      <c r="J18" s="105"/>
      <c r="K18" s="110" t="s">
        <v>6</v>
      </c>
      <c r="L18" s="111"/>
    </row>
    <row r="19" spans="5:15" ht="9.75" customHeight="1">
      <c r="E19" s="10"/>
      <c r="F19" s="11"/>
      <c r="G19" s="10"/>
      <c r="H19" s="11"/>
      <c r="I19" s="10"/>
      <c r="J19" s="11"/>
      <c r="K19" s="97"/>
      <c r="L19" s="98"/>
      <c r="N19" s="17"/>
      <c r="O19" s="17"/>
    </row>
    <row r="20" spans="1:15" ht="15" customHeight="1">
      <c r="A20" s="13" t="s">
        <v>89</v>
      </c>
      <c r="B20" s="13"/>
      <c r="C20" s="1" t="s">
        <v>7</v>
      </c>
      <c r="E20" s="21">
        <v>143541</v>
      </c>
      <c r="F20" s="22"/>
      <c r="G20" s="23">
        <v>117626</v>
      </c>
      <c r="H20" s="24"/>
      <c r="I20" s="21">
        <v>143541</v>
      </c>
      <c r="J20" s="22"/>
      <c r="K20" s="23">
        <v>117626</v>
      </c>
      <c r="L20" s="25"/>
      <c r="M20" s="26"/>
      <c r="N20" s="26">
        <f>+(E20-G20)/G20*100</f>
        <v>22.031693673167496</v>
      </c>
      <c r="O20" s="26">
        <f>+(I20-K20)/K20*100</f>
        <v>22.031693673167496</v>
      </c>
    </row>
    <row r="21" spans="1:15" ht="15" customHeight="1">
      <c r="A21" s="13" t="s">
        <v>8</v>
      </c>
      <c r="B21" s="13"/>
      <c r="C21" s="1" t="s">
        <v>9</v>
      </c>
      <c r="E21" s="100">
        <v>11428</v>
      </c>
      <c r="F21" s="101"/>
      <c r="G21" s="23">
        <f>64+74</f>
        <v>138</v>
      </c>
      <c r="H21" s="24"/>
      <c r="I21" s="100">
        <v>11428</v>
      </c>
      <c r="J21" s="101"/>
      <c r="K21" s="23">
        <f>64+74</f>
        <v>138</v>
      </c>
      <c r="L21" s="25"/>
      <c r="M21" s="26"/>
      <c r="N21" s="26"/>
      <c r="O21" s="26">
        <f>+(I21-K21)/K21*100</f>
        <v>8181.159420289855</v>
      </c>
    </row>
    <row r="22" spans="1:15" ht="15" customHeight="1">
      <c r="A22" s="14" t="s">
        <v>10</v>
      </c>
      <c r="B22" s="14"/>
      <c r="C22" s="8" t="s">
        <v>23</v>
      </c>
      <c r="E22" s="21">
        <f>2801+21+117</f>
        <v>2939</v>
      </c>
      <c r="F22" s="22"/>
      <c r="G22" s="23">
        <v>4255</v>
      </c>
      <c r="H22" s="24"/>
      <c r="I22" s="21">
        <f>2801+21+117</f>
        <v>2939</v>
      </c>
      <c r="J22" s="22"/>
      <c r="K22" s="23">
        <v>4255</v>
      </c>
      <c r="L22" s="25"/>
      <c r="M22" s="26"/>
      <c r="N22" s="26">
        <f>+(E22-G22)/G22*100</f>
        <v>-30.928319623971802</v>
      </c>
      <c r="O22" s="26">
        <f>+(I22-K22)/K22*100</f>
        <v>-30.928319623971802</v>
      </c>
    </row>
    <row r="23" spans="1:15" ht="7.5" customHeight="1" thickBot="1">
      <c r="A23" s="13"/>
      <c r="B23" s="13"/>
      <c r="E23" s="27"/>
      <c r="F23" s="28"/>
      <c r="G23" s="29"/>
      <c r="H23" s="30"/>
      <c r="I23" s="27"/>
      <c r="J23" s="28"/>
      <c r="K23" s="29"/>
      <c r="L23" s="30"/>
      <c r="M23" s="26"/>
      <c r="N23" s="24"/>
      <c r="O23" s="26"/>
    </row>
    <row r="24" spans="1:15" ht="62.25" customHeight="1" thickTop="1">
      <c r="A24" s="14" t="s">
        <v>90</v>
      </c>
      <c r="B24" s="14"/>
      <c r="C24" s="4" t="s">
        <v>129</v>
      </c>
      <c r="E24" s="21">
        <f>20483-E25-E26</f>
        <v>31217</v>
      </c>
      <c r="F24" s="22"/>
      <c r="G24" s="23">
        <f>8757-G25-G26</f>
        <v>19729</v>
      </c>
      <c r="H24" s="24"/>
      <c r="I24" s="21">
        <f>20483-I25-I26</f>
        <v>31217</v>
      </c>
      <c r="J24" s="22"/>
      <c r="K24" s="23">
        <f>8757-K25-K26</f>
        <v>19729</v>
      </c>
      <c r="L24" s="25"/>
      <c r="M24" s="26"/>
      <c r="N24" s="26">
        <f>+(E24-G24)/G24*100</f>
        <v>58.22900299052157</v>
      </c>
      <c r="O24" s="26">
        <f>+(I24-K24)/K24*100</f>
        <v>58.22900299052157</v>
      </c>
    </row>
    <row r="25" spans="1:15" ht="15" customHeight="1">
      <c r="A25" s="13" t="s">
        <v>8</v>
      </c>
      <c r="B25" s="13"/>
      <c r="C25" s="1" t="s">
        <v>11</v>
      </c>
      <c r="E25" s="21">
        <f>-1128-621-96-104-1481-255-76-117</f>
        <v>-3878</v>
      </c>
      <c r="F25" s="22"/>
      <c r="G25" s="23">
        <v>-4234</v>
      </c>
      <c r="H25" s="24"/>
      <c r="I25" s="21">
        <f>-1128-621-96-104-1481-255-76-117</f>
        <v>-3878</v>
      </c>
      <c r="J25" s="22"/>
      <c r="K25" s="23">
        <v>-4234</v>
      </c>
      <c r="L25" s="25"/>
      <c r="M25" s="26"/>
      <c r="N25" s="26">
        <f>+(E25-G25)/G25*100</f>
        <v>-8.408124704770902</v>
      </c>
      <c r="O25" s="26">
        <f>+(I25-K25)/K25*100</f>
        <v>-8.408124704770902</v>
      </c>
    </row>
    <row r="26" spans="1:15" ht="15" customHeight="1">
      <c r="A26" s="13" t="s">
        <v>10</v>
      </c>
      <c r="B26" s="13"/>
      <c r="C26" s="1" t="s">
        <v>12</v>
      </c>
      <c r="E26" s="21">
        <v>-6856</v>
      </c>
      <c r="F26" s="22"/>
      <c r="G26" s="23">
        <v>-6738</v>
      </c>
      <c r="H26" s="24"/>
      <c r="I26" s="21">
        <v>-6856</v>
      </c>
      <c r="J26" s="22"/>
      <c r="K26" s="23">
        <v>-6738</v>
      </c>
      <c r="L26" s="25"/>
      <c r="M26" s="26"/>
      <c r="N26" s="26">
        <f>+(E26-G26)/G26*100</f>
        <v>1.7512615019293558</v>
      </c>
      <c r="O26" s="26">
        <f>+(I26-K26)/K26*100</f>
        <v>1.7512615019293558</v>
      </c>
    </row>
    <row r="27" spans="1:15" ht="15" customHeight="1">
      <c r="A27" s="13" t="s">
        <v>13</v>
      </c>
      <c r="B27" s="13"/>
      <c r="C27" s="1" t="s">
        <v>154</v>
      </c>
      <c r="E27" s="100" t="s">
        <v>14</v>
      </c>
      <c r="F27" s="101"/>
      <c r="G27" s="102" t="s">
        <v>14</v>
      </c>
      <c r="H27" s="103"/>
      <c r="I27" s="100" t="s">
        <v>14</v>
      </c>
      <c r="J27" s="101"/>
      <c r="K27" s="102" t="s">
        <v>14</v>
      </c>
      <c r="L27" s="103"/>
      <c r="M27" s="26"/>
      <c r="N27" s="26"/>
      <c r="O27" s="26"/>
    </row>
    <row r="28" spans="1:15" ht="7.5" customHeight="1">
      <c r="A28" s="13"/>
      <c r="B28" s="13"/>
      <c r="E28" s="31"/>
      <c r="F28" s="32"/>
      <c r="G28" s="33"/>
      <c r="H28" s="34"/>
      <c r="I28" s="31"/>
      <c r="J28" s="32"/>
      <c r="K28" s="33"/>
      <c r="L28" s="34"/>
      <c r="M28" s="26"/>
      <c r="N28" s="26"/>
      <c r="O28" s="26"/>
    </row>
    <row r="29" spans="1:15" ht="63">
      <c r="A29" s="14" t="s">
        <v>15</v>
      </c>
      <c r="B29" s="14"/>
      <c r="C29" s="8" t="s">
        <v>16</v>
      </c>
      <c r="E29" s="21">
        <f aca="true" t="shared" si="0" ref="E29:L29">SUM(E24:F28)</f>
        <v>20483</v>
      </c>
      <c r="F29" s="22">
        <f t="shared" si="0"/>
        <v>8757</v>
      </c>
      <c r="G29" s="38">
        <f t="shared" si="0"/>
        <v>8757</v>
      </c>
      <c r="H29" s="24">
        <f t="shared" si="0"/>
        <v>20483</v>
      </c>
      <c r="I29" s="21">
        <f t="shared" si="0"/>
        <v>20483</v>
      </c>
      <c r="J29" s="22">
        <f t="shared" si="0"/>
        <v>8757</v>
      </c>
      <c r="K29" s="38">
        <f t="shared" si="0"/>
        <v>8757</v>
      </c>
      <c r="L29" s="25">
        <f t="shared" si="0"/>
        <v>0</v>
      </c>
      <c r="M29" s="26"/>
      <c r="N29" s="26">
        <f>+(E29-G29)/G29*100</f>
        <v>133.90430512732672</v>
      </c>
      <c r="O29" s="26">
        <f>+(I29-K29)/K29*100</f>
        <v>133.90430512732672</v>
      </c>
    </row>
    <row r="30" spans="1:15" ht="15.75">
      <c r="A30" s="15" t="s">
        <v>17</v>
      </c>
      <c r="B30" s="15"/>
      <c r="C30" s="8" t="s">
        <v>76</v>
      </c>
      <c r="E30" s="36">
        <v>-50</v>
      </c>
      <c r="F30" s="37"/>
      <c r="G30" s="66">
        <v>2668</v>
      </c>
      <c r="H30" s="39"/>
      <c r="I30" s="36">
        <v>-50</v>
      </c>
      <c r="J30" s="37"/>
      <c r="K30" s="66">
        <v>2668</v>
      </c>
      <c r="L30" s="40"/>
      <c r="M30" s="35"/>
      <c r="N30" s="26">
        <f>+(E30-G30)/G30*100</f>
        <v>-101.87406296851573</v>
      </c>
      <c r="O30" s="26">
        <f>+(I30-K30)/K30*100</f>
        <v>-101.87406296851573</v>
      </c>
    </row>
    <row r="31" spans="1:15" ht="7.5" customHeight="1">
      <c r="A31" s="13"/>
      <c r="B31" s="13"/>
      <c r="E31" s="31"/>
      <c r="F31" s="32"/>
      <c r="G31" s="33"/>
      <c r="H31" s="34"/>
      <c r="I31" s="31"/>
      <c r="J31" s="32"/>
      <c r="K31" s="33"/>
      <c r="L31" s="34"/>
      <c r="M31" s="26"/>
      <c r="N31" s="26"/>
      <c r="O31" s="26"/>
    </row>
    <row r="32" spans="1:15" ht="31.5">
      <c r="A32" s="14" t="s">
        <v>18</v>
      </c>
      <c r="B32" s="14"/>
      <c r="C32" s="8" t="s">
        <v>77</v>
      </c>
      <c r="E32" s="21">
        <f>SUM(E29:E31)</f>
        <v>20433</v>
      </c>
      <c r="F32" s="22"/>
      <c r="G32" s="23">
        <f>SUM(G29:G31)</f>
        <v>11425</v>
      </c>
      <c r="H32" s="24"/>
      <c r="I32" s="21">
        <f>SUM(I29:I31)</f>
        <v>20433</v>
      </c>
      <c r="J32" s="22"/>
      <c r="K32" s="23">
        <f>SUM(K29:K31)</f>
        <v>11425</v>
      </c>
      <c r="L32" s="25"/>
      <c r="M32" s="26"/>
      <c r="N32" s="26">
        <f>+(E32-G32)/G32*100</f>
        <v>78.84463894967178</v>
      </c>
      <c r="O32" s="26">
        <f>+(I32-K32)/K32*100</f>
        <v>78.84463894967178</v>
      </c>
    </row>
    <row r="33" spans="1:15" ht="15" customHeight="1">
      <c r="A33" s="13" t="s">
        <v>19</v>
      </c>
      <c r="B33" s="13"/>
      <c r="C33" s="1" t="s">
        <v>20</v>
      </c>
      <c r="E33" s="21">
        <v>-3153</v>
      </c>
      <c r="F33" s="22"/>
      <c r="G33" s="23">
        <v>-850</v>
      </c>
      <c r="H33" s="24"/>
      <c r="I33" s="21">
        <v>-3153</v>
      </c>
      <c r="J33" s="22"/>
      <c r="K33" s="23">
        <v>-850</v>
      </c>
      <c r="L33" s="25"/>
      <c r="M33" s="26"/>
      <c r="N33" s="26">
        <f>+(E33-G33)/G33*100</f>
        <v>270.94117647058823</v>
      </c>
      <c r="O33" s="26">
        <f>+(I33-K33)/K33*100</f>
        <v>270.94117647058823</v>
      </c>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21</v>
      </c>
      <c r="B36" s="13"/>
      <c r="C36" s="1" t="s">
        <v>130</v>
      </c>
      <c r="E36" s="21"/>
      <c r="F36" s="22"/>
      <c r="G36" s="23"/>
      <c r="H36" s="24"/>
      <c r="I36" s="21"/>
      <c r="J36" s="22"/>
      <c r="K36" s="23"/>
      <c r="L36" s="25"/>
      <c r="M36" s="26"/>
      <c r="N36" s="26"/>
      <c r="O36" s="26"/>
    </row>
    <row r="37" spans="1:15" ht="15" customHeight="1">
      <c r="A37" s="13"/>
      <c r="B37" s="13"/>
      <c r="C37" s="1" t="s">
        <v>131</v>
      </c>
      <c r="E37" s="21">
        <f>SUM(E32:E36)</f>
        <v>17280</v>
      </c>
      <c r="F37" s="22"/>
      <c r="G37" s="23">
        <f>SUM(G32:G36)</f>
        <v>10575</v>
      </c>
      <c r="H37" s="24"/>
      <c r="I37" s="21">
        <f>SUM(I32:I36)</f>
        <v>17280</v>
      </c>
      <c r="J37" s="22"/>
      <c r="K37" s="23">
        <f>SUM(K32:K36)</f>
        <v>10575</v>
      </c>
      <c r="L37" s="25"/>
      <c r="M37" s="26"/>
      <c r="N37" s="26"/>
      <c r="O37" s="26"/>
    </row>
    <row r="38" spans="1:15" ht="15.75">
      <c r="A38" s="13"/>
      <c r="B38" s="13"/>
      <c r="C38" s="1" t="s">
        <v>78</v>
      </c>
      <c r="E38" s="21">
        <v>-643</v>
      </c>
      <c r="F38" s="22"/>
      <c r="G38" s="23">
        <v>-1015</v>
      </c>
      <c r="H38" s="24"/>
      <c r="I38" s="21">
        <v>-643</v>
      </c>
      <c r="J38" s="22"/>
      <c r="K38" s="23">
        <v>-1015</v>
      </c>
      <c r="L38" s="25"/>
      <c r="M38" s="26"/>
      <c r="N38" s="26">
        <f>+(E38-G38)/G38*100</f>
        <v>-36.65024630541872</v>
      </c>
      <c r="O38" s="26"/>
    </row>
    <row r="39" spans="1:15" ht="7.5" customHeight="1">
      <c r="A39" s="13"/>
      <c r="B39" s="13"/>
      <c r="E39" s="31"/>
      <c r="F39" s="32"/>
      <c r="G39" s="33"/>
      <c r="H39" s="34"/>
      <c r="I39" s="31"/>
      <c r="J39" s="32"/>
      <c r="K39" s="33"/>
      <c r="L39" s="34"/>
      <c r="M39" s="26"/>
      <c r="N39" s="26"/>
      <c r="O39" s="26"/>
    </row>
    <row r="40" spans="1:15" ht="31.5">
      <c r="A40" s="15" t="s">
        <v>22</v>
      </c>
      <c r="B40" s="15"/>
      <c r="C40" s="8" t="s">
        <v>88</v>
      </c>
      <c r="E40" s="36">
        <f>SUM(E36:E39)</f>
        <v>16637</v>
      </c>
      <c r="F40" s="37"/>
      <c r="G40" s="38">
        <f>SUM(G36:G39)</f>
        <v>9560</v>
      </c>
      <c r="H40" s="39"/>
      <c r="I40" s="36">
        <f>SUM(I36:I39)</f>
        <v>16637</v>
      </c>
      <c r="J40" s="37"/>
      <c r="K40" s="38">
        <f>SUM(K36:K39)</f>
        <v>9560</v>
      </c>
      <c r="L40" s="40"/>
      <c r="M40" s="26"/>
      <c r="N40" s="26">
        <f>+(E40-G40)/G40*100</f>
        <v>74.02719665271967</v>
      </c>
      <c r="O40" s="26">
        <f>+(I40-K40)/K40*100</f>
        <v>74.02719665271967</v>
      </c>
    </row>
    <row r="41" spans="1:15" ht="15" customHeight="1">
      <c r="A41" s="13" t="s">
        <v>79</v>
      </c>
      <c r="B41" s="13"/>
      <c r="C41" s="1" t="s">
        <v>87</v>
      </c>
      <c r="E41" s="100" t="s">
        <v>14</v>
      </c>
      <c r="F41" s="101"/>
      <c r="G41" s="102" t="s">
        <v>14</v>
      </c>
      <c r="H41" s="103"/>
      <c r="I41" s="100" t="s">
        <v>14</v>
      </c>
      <c r="J41" s="101"/>
      <c r="K41" s="102" t="s">
        <v>14</v>
      </c>
      <c r="L41" s="103"/>
      <c r="M41" s="26"/>
      <c r="N41" s="26"/>
      <c r="O41" s="26"/>
    </row>
    <row r="42" spans="1:15" ht="15" customHeight="1">
      <c r="A42" s="13"/>
      <c r="B42" s="13"/>
      <c r="C42" s="1" t="s">
        <v>78</v>
      </c>
      <c r="E42" s="100" t="s">
        <v>14</v>
      </c>
      <c r="F42" s="101"/>
      <c r="G42" s="102" t="s">
        <v>14</v>
      </c>
      <c r="H42" s="103"/>
      <c r="I42" s="100" t="s">
        <v>14</v>
      </c>
      <c r="J42" s="101"/>
      <c r="K42" s="102" t="s">
        <v>14</v>
      </c>
      <c r="L42" s="103"/>
      <c r="M42" s="26"/>
      <c r="N42" s="26"/>
      <c r="O42" s="26"/>
    </row>
    <row r="43" spans="1:15" ht="15" customHeight="1">
      <c r="A43" s="13"/>
      <c r="B43" s="13"/>
      <c r="C43" s="8" t="s">
        <v>80</v>
      </c>
      <c r="E43" s="100"/>
      <c r="F43" s="101"/>
      <c r="G43" s="102"/>
      <c r="H43" s="103"/>
      <c r="I43" s="100"/>
      <c r="J43" s="101"/>
      <c r="K43" s="102"/>
      <c r="L43" s="103"/>
      <c r="M43" s="26"/>
      <c r="N43" s="26"/>
      <c r="O43" s="26"/>
    </row>
    <row r="44" spans="1:15" ht="15" customHeight="1">
      <c r="A44" s="13"/>
      <c r="B44" s="13"/>
      <c r="C44" s="1" t="s">
        <v>81</v>
      </c>
      <c r="E44" s="100" t="s">
        <v>14</v>
      </c>
      <c r="F44" s="101"/>
      <c r="G44" s="102" t="s">
        <v>14</v>
      </c>
      <c r="H44" s="103"/>
      <c r="I44" s="100" t="s">
        <v>14</v>
      </c>
      <c r="J44" s="101"/>
      <c r="K44" s="102" t="s">
        <v>14</v>
      </c>
      <c r="L44" s="103"/>
      <c r="M44" s="26"/>
      <c r="N44" s="26"/>
      <c r="O44" s="26"/>
    </row>
    <row r="45" spans="1:15" ht="7.5" customHeight="1">
      <c r="A45" s="13"/>
      <c r="B45" s="13"/>
      <c r="E45" s="31"/>
      <c r="F45" s="32"/>
      <c r="G45" s="33"/>
      <c r="H45" s="34"/>
      <c r="I45" s="31"/>
      <c r="J45" s="32"/>
      <c r="K45" s="33"/>
      <c r="L45" s="34"/>
      <c r="M45" s="26"/>
      <c r="N45" s="26"/>
      <c r="O45" s="26"/>
    </row>
    <row r="46" spans="1:15" ht="32.25" thickBot="1">
      <c r="A46" s="15" t="s">
        <v>82</v>
      </c>
      <c r="B46" s="15"/>
      <c r="C46" s="8" t="s">
        <v>83</v>
      </c>
      <c r="E46" s="27">
        <f aca="true" t="shared" si="1" ref="E46:L46">SUM(E40:F45)</f>
        <v>16637</v>
      </c>
      <c r="F46" s="28">
        <f t="shared" si="1"/>
        <v>9560</v>
      </c>
      <c r="G46" s="29">
        <f t="shared" si="1"/>
        <v>9560</v>
      </c>
      <c r="H46" s="41">
        <f t="shared" si="1"/>
        <v>16637</v>
      </c>
      <c r="I46" s="27">
        <f t="shared" si="1"/>
        <v>16637</v>
      </c>
      <c r="J46" s="28">
        <f t="shared" si="1"/>
        <v>9560</v>
      </c>
      <c r="K46" s="29">
        <f t="shared" si="1"/>
        <v>9560</v>
      </c>
      <c r="L46" s="30">
        <f t="shared" si="1"/>
        <v>0</v>
      </c>
      <c r="M46" s="26"/>
      <c r="N46" s="26">
        <f>+(E46-G46)/G46*100</f>
        <v>74.02719665271967</v>
      </c>
      <c r="O46" s="26">
        <f>+(I46-K46)/K46*100</f>
        <v>74.02719665271967</v>
      </c>
    </row>
    <row r="47" spans="1:15" ht="48" thickTop="1">
      <c r="A47" s="15" t="s">
        <v>84</v>
      </c>
      <c r="B47" s="15"/>
      <c r="C47" s="8" t="s">
        <v>85</v>
      </c>
      <c r="E47" s="21"/>
      <c r="F47" s="22"/>
      <c r="G47" s="23"/>
      <c r="H47" s="24"/>
      <c r="I47" s="21"/>
      <c r="J47" s="22"/>
      <c r="K47" s="23"/>
      <c r="L47" s="25"/>
      <c r="M47" s="26"/>
      <c r="N47" s="26"/>
      <c r="O47" s="26"/>
    </row>
    <row r="48" spans="1:15" ht="15" customHeight="1">
      <c r="A48" s="13"/>
      <c r="B48" s="13"/>
      <c r="C48" s="61" t="s">
        <v>160</v>
      </c>
      <c r="E48" s="67">
        <v>9.3</v>
      </c>
      <c r="F48" s="68"/>
      <c r="G48" s="69">
        <v>5.4</v>
      </c>
      <c r="H48" s="70">
        <f>(H46*1000)/177782549*100</f>
        <v>9.358061347179806</v>
      </c>
      <c r="I48" s="67">
        <v>9.3</v>
      </c>
      <c r="J48" s="68"/>
      <c r="K48" s="69">
        <v>5.4</v>
      </c>
      <c r="L48" s="71">
        <f>(L46*1000)/177782549*100</f>
        <v>0</v>
      </c>
      <c r="M48" s="26"/>
      <c r="N48" s="26"/>
      <c r="O48" s="26"/>
    </row>
    <row r="49" spans="1:15" ht="15" customHeight="1">
      <c r="A49" s="13"/>
      <c r="B49" s="13"/>
      <c r="C49" s="1" t="s">
        <v>128</v>
      </c>
      <c r="E49" s="67"/>
      <c r="F49" s="68"/>
      <c r="G49" s="69"/>
      <c r="H49" s="70"/>
      <c r="I49" s="67"/>
      <c r="J49" s="68"/>
      <c r="K49" s="69"/>
      <c r="L49" s="71"/>
      <c r="M49" s="26"/>
      <c r="N49" s="26"/>
      <c r="O49" s="26"/>
    </row>
    <row r="50" spans="1:15" ht="15" customHeight="1">
      <c r="A50" s="13"/>
      <c r="B50" s="13"/>
      <c r="C50" s="1" t="s">
        <v>161</v>
      </c>
      <c r="E50" s="67"/>
      <c r="F50" s="68"/>
      <c r="G50" s="69"/>
      <c r="H50" s="70"/>
      <c r="I50" s="67"/>
      <c r="J50" s="68"/>
      <c r="K50" s="69"/>
      <c r="L50" s="71"/>
      <c r="M50" s="26"/>
      <c r="N50" s="26"/>
      <c r="O50" s="26"/>
    </row>
    <row r="51" spans="1:15" ht="15" customHeight="1">
      <c r="A51" s="13"/>
      <c r="B51" s="13"/>
      <c r="C51" s="1" t="s">
        <v>127</v>
      </c>
      <c r="E51" s="67">
        <f>(E46+(7968/4))*1000/234058899*100</f>
        <v>7.959107762871259</v>
      </c>
      <c r="F51" s="68"/>
      <c r="G51" s="112" t="s">
        <v>14</v>
      </c>
      <c r="H51" s="113"/>
      <c r="I51" s="67">
        <f>(I46+(7968/4))*1000/234058899*100</f>
        <v>7.959107762871259</v>
      </c>
      <c r="J51" s="68"/>
      <c r="K51" s="112" t="s">
        <v>14</v>
      </c>
      <c r="L51" s="113"/>
      <c r="M51" s="26"/>
      <c r="N51" s="26"/>
      <c r="O51" s="26"/>
    </row>
    <row r="52" spans="1:15" ht="7.5" customHeight="1" thickBot="1">
      <c r="A52" s="13"/>
      <c r="B52" s="13"/>
      <c r="E52" s="62"/>
      <c r="F52" s="63"/>
      <c r="G52" s="64"/>
      <c r="H52" s="65"/>
      <c r="I52" s="62"/>
      <c r="J52" s="63"/>
      <c r="K52" s="64"/>
      <c r="L52" s="99"/>
      <c r="M52" s="26"/>
      <c r="N52" s="26"/>
      <c r="O52" s="26"/>
    </row>
    <row r="53" spans="1:15" ht="16.5" thickTop="1">
      <c r="A53" s="13"/>
      <c r="B53" s="13"/>
      <c r="E53" s="42"/>
      <c r="F53" s="42"/>
      <c r="G53" s="26"/>
      <c r="H53" s="26"/>
      <c r="I53" s="42"/>
      <c r="J53" s="42"/>
      <c r="K53" s="26"/>
      <c r="L53" s="26"/>
      <c r="M53" s="26"/>
      <c r="N53" s="26"/>
      <c r="O53" s="26"/>
    </row>
    <row r="54" spans="1:10" ht="15.75">
      <c r="A54" s="13"/>
      <c r="B54" s="13"/>
      <c r="E54" s="5"/>
      <c r="F54" s="5"/>
      <c r="I54" s="5"/>
      <c r="J54" s="5"/>
    </row>
    <row r="55" spans="1:10" ht="15.75">
      <c r="A55" s="13"/>
      <c r="B55" s="13"/>
      <c r="E55" s="5"/>
      <c r="F55" s="5"/>
      <c r="I55" s="5"/>
      <c r="J55" s="5"/>
    </row>
    <row r="56" spans="1:10" ht="15.75">
      <c r="A56" s="13"/>
      <c r="B56" s="13"/>
      <c r="E56" s="5"/>
      <c r="F56" s="5"/>
      <c r="I56" s="5"/>
      <c r="J56" s="5"/>
    </row>
    <row r="57" spans="1:6" ht="15.75">
      <c r="A57" s="13"/>
      <c r="B57" s="13"/>
      <c r="E57" s="5"/>
      <c r="F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5:6" ht="15.75">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sheetData>
  <mergeCells count="39">
    <mergeCell ref="E27:F27"/>
    <mergeCell ref="I21:J21"/>
    <mergeCell ref="I27:J27"/>
    <mergeCell ref="K27:L27"/>
    <mergeCell ref="E21:F21"/>
    <mergeCell ref="G51:H51"/>
    <mergeCell ref="K51:L51"/>
    <mergeCell ref="A5:L5"/>
    <mergeCell ref="A6:L6"/>
    <mergeCell ref="A8:L8"/>
    <mergeCell ref="A9:L9"/>
    <mergeCell ref="G27:H27"/>
    <mergeCell ref="I16:L16"/>
    <mergeCell ref="I15:L15"/>
    <mergeCell ref="E15:H16"/>
    <mergeCell ref="I17:J17"/>
    <mergeCell ref="I18:J18"/>
    <mergeCell ref="K17:L17"/>
    <mergeCell ref="K18:L18"/>
    <mergeCell ref="E18:F18"/>
    <mergeCell ref="E17:F17"/>
    <mergeCell ref="G17:H17"/>
    <mergeCell ref="G18:H18"/>
    <mergeCell ref="E41:F41"/>
    <mergeCell ref="G41:H41"/>
    <mergeCell ref="I41:J41"/>
    <mergeCell ref="K41:L41"/>
    <mergeCell ref="E42:F42"/>
    <mergeCell ref="G42:H42"/>
    <mergeCell ref="I42:J42"/>
    <mergeCell ref="K42:L42"/>
    <mergeCell ref="E43:F43"/>
    <mergeCell ref="G43:H43"/>
    <mergeCell ref="I43:J43"/>
    <mergeCell ref="K43:L43"/>
    <mergeCell ref="E44:F44"/>
    <mergeCell ref="G44:H44"/>
    <mergeCell ref="I44:J44"/>
    <mergeCell ref="K44:L44"/>
  </mergeCells>
  <printOptions/>
  <pageMargins left="0.7874015748031497" right="0.3937007874015748" top="0" bottom="0" header="0.5118110236220472" footer="0.5118110236220472"/>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68"/>
  <sheetViews>
    <sheetView zoomScale="80" zoomScaleNormal="80" workbookViewId="0" topLeftCell="A1">
      <selection activeCell="D9" sqref="D9"/>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3.7109375" style="1" customWidth="1"/>
    <col min="7" max="7" width="9.140625" style="1" customWidth="1"/>
    <col min="8" max="8" width="13.7109375" style="1" customWidth="1"/>
    <col min="9" max="16384" width="9.140625" style="1" customWidth="1"/>
  </cols>
  <sheetData>
    <row r="1" spans="1:8" ht="17.25" customHeight="1">
      <c r="A1" s="114" t="s">
        <v>24</v>
      </c>
      <c r="B1" s="114"/>
      <c r="C1" s="114"/>
      <c r="D1" s="114"/>
      <c r="E1" s="114"/>
      <c r="F1" s="114"/>
      <c r="G1" s="114"/>
      <c r="H1" s="114"/>
    </row>
    <row r="5" spans="1:2" ht="15.75">
      <c r="A5" s="5" t="s">
        <v>25</v>
      </c>
      <c r="B5" s="5"/>
    </row>
    <row r="6" spans="1:2" ht="7.5" customHeight="1">
      <c r="A6" s="5"/>
      <c r="B6" s="5"/>
    </row>
    <row r="7" spans="1:8" ht="15.75">
      <c r="A7" s="13"/>
      <c r="B7" s="13"/>
      <c r="F7" s="6" t="s">
        <v>179</v>
      </c>
      <c r="G7" s="7"/>
      <c r="H7" s="7" t="s">
        <v>86</v>
      </c>
    </row>
    <row r="8" spans="1:8" ht="15.75">
      <c r="A8" s="13"/>
      <c r="B8" s="13"/>
      <c r="F8" s="6" t="s">
        <v>26</v>
      </c>
      <c r="G8" s="7"/>
      <c r="H8" s="7" t="s">
        <v>26</v>
      </c>
    </row>
    <row r="9" spans="1:8" ht="15.75">
      <c r="A9" s="13"/>
      <c r="B9" s="13"/>
      <c r="F9" s="6" t="s">
        <v>159</v>
      </c>
      <c r="G9" s="7"/>
      <c r="H9" s="7" t="s">
        <v>147</v>
      </c>
    </row>
    <row r="10" spans="1:8" ht="15.75">
      <c r="A10" s="13"/>
      <c r="B10" s="13"/>
      <c r="F10" s="6" t="s">
        <v>6</v>
      </c>
      <c r="G10" s="7"/>
      <c r="H10" s="7" t="s">
        <v>6</v>
      </c>
    </row>
    <row r="11" spans="1:6" ht="15.75">
      <c r="A11" s="13"/>
      <c r="B11" s="13"/>
      <c r="F11" s="5"/>
    </row>
    <row r="12" spans="1:8" ht="15.75">
      <c r="A12" s="13">
        <v>1</v>
      </c>
      <c r="B12" s="13"/>
      <c r="C12" s="1" t="s">
        <v>91</v>
      </c>
      <c r="F12" s="42">
        <v>441590</v>
      </c>
      <c r="G12" s="26"/>
      <c r="H12" s="26">
        <v>446115</v>
      </c>
    </row>
    <row r="13" spans="1:8" ht="15.75">
      <c r="A13" s="13">
        <v>2</v>
      </c>
      <c r="B13" s="13"/>
      <c r="C13" s="1" t="s">
        <v>92</v>
      </c>
      <c r="F13" s="42">
        <v>20019</v>
      </c>
      <c r="G13" s="26"/>
      <c r="H13" s="26">
        <v>20106</v>
      </c>
    </row>
    <row r="14" spans="1:8" ht="15.75">
      <c r="A14" s="13">
        <v>3</v>
      </c>
      <c r="B14" s="13"/>
      <c r="C14" s="1" t="s">
        <v>93</v>
      </c>
      <c r="F14" s="42">
        <v>103667</v>
      </c>
      <c r="G14" s="26"/>
      <c r="H14" s="26">
        <v>115405</v>
      </c>
    </row>
    <row r="15" spans="1:8" ht="15.75">
      <c r="A15" s="13">
        <v>4</v>
      </c>
      <c r="B15" s="13"/>
      <c r="C15" s="1" t="s">
        <v>94</v>
      </c>
      <c r="F15" s="42">
        <v>5163</v>
      </c>
      <c r="G15" s="26"/>
      <c r="H15" s="26">
        <v>5025</v>
      </c>
    </row>
    <row r="16" spans="1:8" ht="15.75">
      <c r="A16" s="13"/>
      <c r="B16" s="13"/>
      <c r="F16" s="42"/>
      <c r="G16" s="26"/>
      <c r="H16" s="26"/>
    </row>
    <row r="17" spans="1:8" ht="15.75">
      <c r="A17" s="13">
        <v>5</v>
      </c>
      <c r="B17" s="13"/>
      <c r="C17" s="1" t="s">
        <v>105</v>
      </c>
      <c r="F17" s="42"/>
      <c r="G17" s="26"/>
      <c r="H17" s="26"/>
    </row>
    <row r="18" spans="1:8" ht="15.75">
      <c r="A18" s="13"/>
      <c r="B18" s="13"/>
      <c r="D18" s="1" t="s">
        <v>95</v>
      </c>
      <c r="F18" s="42">
        <v>93356</v>
      </c>
      <c r="G18" s="26"/>
      <c r="H18" s="26">
        <v>102168</v>
      </c>
    </row>
    <row r="19" spans="1:8" ht="15.75">
      <c r="A19" s="13"/>
      <c r="B19" s="13"/>
      <c r="D19" s="1" t="s">
        <v>96</v>
      </c>
      <c r="F19" s="42">
        <v>113818</v>
      </c>
      <c r="G19" s="26"/>
      <c r="H19" s="42">
        <v>97018</v>
      </c>
    </row>
    <row r="20" spans="1:8" ht="15.75">
      <c r="A20" s="13"/>
      <c r="B20" s="13"/>
      <c r="D20" s="1" t="s">
        <v>97</v>
      </c>
      <c r="F20" s="42">
        <f>33390+797</f>
        <v>34187</v>
      </c>
      <c r="G20" s="26"/>
      <c r="H20" s="42">
        <f>33098+875</f>
        <v>33973</v>
      </c>
    </row>
    <row r="21" spans="1:8" ht="15.75">
      <c r="A21" s="13"/>
      <c r="B21" s="13"/>
      <c r="D21" s="1" t="s">
        <v>98</v>
      </c>
      <c r="F21" s="42">
        <v>0</v>
      </c>
      <c r="G21" s="26"/>
      <c r="H21" s="42">
        <v>0</v>
      </c>
    </row>
    <row r="22" spans="1:8" ht="15.75">
      <c r="A22" s="13"/>
      <c r="B22" s="13"/>
      <c r="D22" s="1" t="s">
        <v>99</v>
      </c>
      <c r="F22" s="42">
        <v>156748</v>
      </c>
      <c r="G22" s="26"/>
      <c r="H22" s="42">
        <v>120488</v>
      </c>
    </row>
    <row r="23" spans="1:8" ht="5.25" customHeight="1">
      <c r="A23" s="13"/>
      <c r="B23" s="13"/>
      <c r="F23" s="42"/>
      <c r="G23" s="26"/>
      <c r="H23" s="42"/>
    </row>
    <row r="24" spans="1:8" ht="19.5" customHeight="1">
      <c r="A24" s="13"/>
      <c r="B24" s="13"/>
      <c r="F24" s="43">
        <f>SUM(F18:F22)</f>
        <v>398109</v>
      </c>
      <c r="G24" s="44"/>
      <c r="H24" s="43">
        <f>SUM(H18:H22)</f>
        <v>353647</v>
      </c>
    </row>
    <row r="25" spans="1:8" ht="15.75">
      <c r="A25" s="13"/>
      <c r="B25" s="13"/>
      <c r="F25" s="42"/>
      <c r="G25" s="26"/>
      <c r="H25" s="42"/>
    </row>
    <row r="26" spans="1:8" ht="15.75">
      <c r="A26" s="13">
        <v>6</v>
      </c>
      <c r="B26" s="13"/>
      <c r="C26" s="1" t="s">
        <v>106</v>
      </c>
      <c r="F26" s="42"/>
      <c r="G26" s="26"/>
      <c r="H26" s="42"/>
    </row>
    <row r="27" spans="1:8" ht="15.75">
      <c r="A27" s="13"/>
      <c r="B27" s="13"/>
      <c r="D27" s="1" t="s">
        <v>100</v>
      </c>
      <c r="F27" s="42">
        <v>79250</v>
      </c>
      <c r="G27" s="26"/>
      <c r="H27" s="42">
        <v>66554</v>
      </c>
    </row>
    <row r="28" spans="1:8" ht="15.75">
      <c r="A28" s="13"/>
      <c r="B28" s="13"/>
      <c r="D28" s="1" t="s">
        <v>101</v>
      </c>
      <c r="F28" s="42">
        <v>36245</v>
      </c>
      <c r="G28" s="26"/>
      <c r="H28" s="42">
        <v>60865</v>
      </c>
    </row>
    <row r="29" spans="1:8" ht="15.75">
      <c r="A29" s="13"/>
      <c r="B29" s="13"/>
      <c r="D29" s="1" t="s">
        <v>102</v>
      </c>
      <c r="F29" s="42">
        <f>63571+1898</f>
        <v>65469</v>
      </c>
      <c r="G29" s="26"/>
      <c r="H29" s="42">
        <f>54021+2418-192</f>
        <v>56247</v>
      </c>
    </row>
    <row r="30" spans="1:8" ht="15.75">
      <c r="A30" s="13"/>
      <c r="B30" s="13"/>
      <c r="D30" s="1" t="s">
        <v>103</v>
      </c>
      <c r="F30" s="42">
        <v>192</v>
      </c>
      <c r="G30" s="26"/>
      <c r="H30" s="42">
        <v>192</v>
      </c>
    </row>
    <row r="31" spans="1:8" ht="15.75">
      <c r="A31" s="13"/>
      <c r="B31" s="13"/>
      <c r="D31" s="1" t="s">
        <v>20</v>
      </c>
      <c r="F31" s="42">
        <v>3255</v>
      </c>
      <c r="G31" s="26"/>
      <c r="H31" s="42">
        <v>1517</v>
      </c>
    </row>
    <row r="32" spans="1:8" ht="15.75">
      <c r="A32" s="13"/>
      <c r="B32" s="13"/>
      <c r="D32" s="1" t="s">
        <v>104</v>
      </c>
      <c r="F32" s="42">
        <v>22321</v>
      </c>
      <c r="G32" s="26"/>
      <c r="H32" s="42">
        <v>22321</v>
      </c>
    </row>
    <row r="33" spans="1:8" ht="5.25" customHeight="1">
      <c r="A33" s="13"/>
      <c r="B33" s="13"/>
      <c r="F33" s="42"/>
      <c r="G33" s="26"/>
      <c r="H33" s="42"/>
    </row>
    <row r="34" spans="1:8" ht="19.5" customHeight="1">
      <c r="A34" s="13"/>
      <c r="B34" s="13"/>
      <c r="F34" s="43">
        <f>SUM(F27:F32)</f>
        <v>206732</v>
      </c>
      <c r="G34" s="44"/>
      <c r="H34" s="43">
        <f>SUM(H27:H32)</f>
        <v>207696</v>
      </c>
    </row>
    <row r="35" spans="1:8" ht="7.5" customHeight="1">
      <c r="A35" s="13"/>
      <c r="B35" s="13"/>
      <c r="F35" s="42"/>
      <c r="G35" s="26"/>
      <c r="H35" s="42"/>
    </row>
    <row r="36" spans="1:8" ht="15.75">
      <c r="A36" s="13">
        <v>7</v>
      </c>
      <c r="B36" s="13"/>
      <c r="C36" s="1" t="s">
        <v>107</v>
      </c>
      <c r="F36" s="42">
        <f>+F24-F34</f>
        <v>191377</v>
      </c>
      <c r="G36" s="26"/>
      <c r="H36" s="42">
        <f>+H24-H34</f>
        <v>145951</v>
      </c>
    </row>
    <row r="37" spans="1:8" ht="7.5" customHeight="1">
      <c r="A37" s="13"/>
      <c r="B37" s="13"/>
      <c r="F37" s="42"/>
      <c r="G37" s="26"/>
      <c r="H37" s="42"/>
    </row>
    <row r="38" spans="1:8" ht="19.5" customHeight="1" thickBot="1">
      <c r="A38" s="13"/>
      <c r="B38" s="13"/>
      <c r="C38" s="1" t="s">
        <v>108</v>
      </c>
      <c r="F38" s="45">
        <f>SUM(F12:F15)+F36</f>
        <v>761816</v>
      </c>
      <c r="G38" s="46"/>
      <c r="H38" s="45">
        <f>SUM(H12:H15)+H36</f>
        <v>732602</v>
      </c>
    </row>
    <row r="39" spans="1:8" ht="16.5" thickTop="1">
      <c r="A39" s="13"/>
      <c r="B39" s="13"/>
      <c r="F39" s="42"/>
      <c r="G39" s="26"/>
      <c r="H39" s="42"/>
    </row>
    <row r="40" spans="1:8" ht="15.75">
      <c r="A40" s="13">
        <v>8</v>
      </c>
      <c r="B40" s="13"/>
      <c r="C40" s="1" t="s">
        <v>109</v>
      </c>
      <c r="F40" s="42"/>
      <c r="G40" s="26"/>
      <c r="H40" s="42"/>
    </row>
    <row r="41" spans="1:8" ht="15.75">
      <c r="A41" s="13"/>
      <c r="B41" s="13"/>
      <c r="D41" s="1" t="s">
        <v>110</v>
      </c>
      <c r="F41" s="42">
        <v>178130</v>
      </c>
      <c r="G41" s="26"/>
      <c r="H41" s="42">
        <v>178130</v>
      </c>
    </row>
    <row r="42" spans="1:8" ht="15.75">
      <c r="A42" s="13"/>
      <c r="B42" s="13"/>
      <c r="D42" s="1" t="s">
        <v>111</v>
      </c>
      <c r="F42" s="42">
        <v>-4856</v>
      </c>
      <c r="G42" s="26"/>
      <c r="H42" s="42">
        <v>-4850</v>
      </c>
    </row>
    <row r="43" spans="1:8" ht="15.75">
      <c r="A43" s="13"/>
      <c r="B43" s="13"/>
      <c r="D43" s="1" t="s">
        <v>112</v>
      </c>
      <c r="F43" s="42">
        <v>225</v>
      </c>
      <c r="G43" s="26"/>
      <c r="H43" s="42">
        <v>223</v>
      </c>
    </row>
    <row r="44" spans="1:8" ht="15.75">
      <c r="A44" s="13"/>
      <c r="B44" s="13"/>
      <c r="D44" s="1" t="s">
        <v>113</v>
      </c>
      <c r="F44" s="42">
        <v>45892</v>
      </c>
      <c r="G44" s="26"/>
      <c r="H44" s="42">
        <v>45892</v>
      </c>
    </row>
    <row r="45" spans="1:8" ht="15.75">
      <c r="A45" s="13"/>
      <c r="B45" s="13"/>
      <c r="D45" s="1" t="s">
        <v>114</v>
      </c>
      <c r="F45" s="42">
        <v>-50</v>
      </c>
      <c r="G45" s="26"/>
      <c r="H45" s="42">
        <v>-33</v>
      </c>
    </row>
    <row r="46" spans="1:8" ht="15.75">
      <c r="A46" s="13"/>
      <c r="B46" s="13"/>
      <c r="D46" s="1" t="s">
        <v>115</v>
      </c>
      <c r="F46" s="42">
        <v>73</v>
      </c>
      <c r="G46" s="26"/>
      <c r="H46" s="42">
        <v>73</v>
      </c>
    </row>
    <row r="47" spans="1:8" ht="15.75">
      <c r="A47" s="13"/>
      <c r="B47" s="13"/>
      <c r="D47" s="1" t="s">
        <v>116</v>
      </c>
      <c r="F47" s="42">
        <v>263476</v>
      </c>
      <c r="G47" s="26"/>
      <c r="H47" s="42">
        <v>246837</v>
      </c>
    </row>
    <row r="48" spans="1:8" ht="7.5" customHeight="1">
      <c r="A48" s="13"/>
      <c r="B48" s="13"/>
      <c r="F48" s="42"/>
      <c r="G48" s="26"/>
      <c r="H48" s="42"/>
    </row>
    <row r="49" spans="1:8" ht="16.5" customHeight="1">
      <c r="A49" s="13"/>
      <c r="B49" s="13"/>
      <c r="F49" s="47">
        <f>SUM(F41:F48)</f>
        <v>482890</v>
      </c>
      <c r="G49" s="48"/>
      <c r="H49" s="47">
        <f>SUM(H41:H48)</f>
        <v>466272</v>
      </c>
    </row>
    <row r="50" spans="1:8" ht="15.75">
      <c r="A50" s="13">
        <v>9</v>
      </c>
      <c r="B50" s="13"/>
      <c r="C50" s="1" t="s">
        <v>117</v>
      </c>
      <c r="F50" s="42">
        <v>46439</v>
      </c>
      <c r="G50" s="26"/>
      <c r="H50" s="42">
        <v>45798</v>
      </c>
    </row>
    <row r="51" spans="1:8" ht="15.75">
      <c r="A51" s="13">
        <v>10</v>
      </c>
      <c r="B51" s="13"/>
      <c r="C51" s="1" t="s">
        <v>118</v>
      </c>
      <c r="F51" s="42"/>
      <c r="G51" s="26"/>
      <c r="H51" s="42"/>
    </row>
    <row r="52" spans="1:8" ht="15.75">
      <c r="A52" s="13"/>
      <c r="B52" s="13"/>
      <c r="D52" s="1" t="s">
        <v>119</v>
      </c>
      <c r="F52" s="42">
        <v>150000</v>
      </c>
      <c r="G52" s="26"/>
      <c r="H52" s="42">
        <v>150000</v>
      </c>
    </row>
    <row r="53" spans="1:8" ht="15.75">
      <c r="A53" s="13"/>
      <c r="B53" s="13"/>
      <c r="D53" s="1" t="s">
        <v>60</v>
      </c>
      <c r="F53" s="42">
        <v>62408</v>
      </c>
      <c r="G53" s="26"/>
      <c r="H53" s="42">
        <v>50408</v>
      </c>
    </row>
    <row r="54" spans="1:8" ht="15.75">
      <c r="A54" s="13">
        <v>11</v>
      </c>
      <c r="B54" s="13"/>
      <c r="C54" s="1" t="s">
        <v>120</v>
      </c>
      <c r="F54" s="42">
        <v>20079</v>
      </c>
      <c r="G54" s="26"/>
      <c r="H54" s="42">
        <v>20124</v>
      </c>
    </row>
    <row r="55" spans="1:8" ht="5.25" customHeight="1">
      <c r="A55" s="13"/>
      <c r="B55" s="13"/>
      <c r="F55" s="42"/>
      <c r="G55" s="26"/>
      <c r="H55" s="42"/>
    </row>
    <row r="56" spans="1:8" ht="20.25" customHeight="1" thickBot="1">
      <c r="A56" s="13"/>
      <c r="B56" s="13"/>
      <c r="F56" s="45">
        <f>SUM(F49:F55)</f>
        <v>761816</v>
      </c>
      <c r="G56" s="46"/>
      <c r="H56" s="45">
        <f>SUM(H49:H55)</f>
        <v>732602</v>
      </c>
    </row>
    <row r="57" spans="1:8" ht="9" customHeight="1" thickTop="1">
      <c r="A57" s="13"/>
      <c r="B57" s="13"/>
      <c r="F57" s="42"/>
      <c r="G57" s="26"/>
      <c r="H57" s="42"/>
    </row>
    <row r="58" spans="1:8" ht="15.75">
      <c r="A58" s="13">
        <v>12</v>
      </c>
      <c r="B58" s="13"/>
      <c r="C58" s="1" t="s">
        <v>121</v>
      </c>
      <c r="F58" s="42">
        <f>+F49/178131*100</f>
        <v>271.08700899899515</v>
      </c>
      <c r="G58" s="26"/>
      <c r="H58" s="42">
        <f>+H49/177772*100</f>
        <v>262.28652431204017</v>
      </c>
    </row>
    <row r="59" spans="1:8" ht="15.75">
      <c r="A59" s="13"/>
      <c r="B59" s="13"/>
      <c r="F59" s="42"/>
      <c r="G59" s="26"/>
      <c r="H59" s="42"/>
    </row>
    <row r="60" spans="1:8" ht="15.75">
      <c r="A60" s="13"/>
      <c r="B60" s="13"/>
      <c r="F60" s="42">
        <f>+F38-F56</f>
        <v>0</v>
      </c>
      <c r="G60" s="26"/>
      <c r="H60" s="42">
        <f>+H38-H56</f>
        <v>0</v>
      </c>
    </row>
    <row r="61" spans="1:8" ht="15.75">
      <c r="A61" s="13"/>
      <c r="B61" s="13"/>
      <c r="F61" s="26"/>
      <c r="G61" s="26"/>
      <c r="H61" s="26"/>
    </row>
    <row r="62" spans="1:8" ht="15.75">
      <c r="A62" s="13"/>
      <c r="B62" s="13"/>
      <c r="F62" s="26"/>
      <c r="G62" s="26"/>
      <c r="H62" s="26"/>
    </row>
    <row r="63" spans="1:8" ht="15.75">
      <c r="A63" s="13"/>
      <c r="B63" s="13"/>
      <c r="F63" s="26"/>
      <c r="G63" s="26"/>
      <c r="H63" s="26"/>
    </row>
    <row r="64" spans="1:8" ht="15.75">
      <c r="A64" s="18"/>
      <c r="B64" s="18"/>
      <c r="F64" s="26"/>
      <c r="G64" s="26"/>
      <c r="H64" s="26"/>
    </row>
    <row r="65" spans="1:8" ht="15.75">
      <c r="A65" s="18"/>
      <c r="B65" s="18"/>
      <c r="F65" s="26"/>
      <c r="G65" s="26"/>
      <c r="H65" s="26"/>
    </row>
    <row r="66" spans="6:8" ht="15.75">
      <c r="F66" s="26"/>
      <c r="G66" s="26"/>
      <c r="H66" s="26"/>
    </row>
    <row r="67" spans="6:8" ht="15.75">
      <c r="F67" s="16"/>
      <c r="G67" s="16"/>
      <c r="H67" s="16"/>
    </row>
    <row r="68" spans="6:8" ht="15.75">
      <c r="F68" s="16"/>
      <c r="G68" s="16"/>
      <c r="H68" s="16"/>
    </row>
  </sheetData>
  <mergeCells count="1">
    <mergeCell ref="A1:H1"/>
  </mergeCells>
  <printOptions/>
  <pageMargins left="0.7874015748031497" right="0.3937007874015748" top="0.3937007874015748" bottom="0" header="0.5905511811023623"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L146"/>
  <sheetViews>
    <sheetView tabSelected="1" zoomScale="75" zoomScaleNormal="75" workbookViewId="0" topLeftCell="A146">
      <selection activeCell="C155" sqref="C155"/>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4.57421875" style="1" customWidth="1"/>
    <col min="12" max="16384" width="9.140625" style="1" customWidth="1"/>
  </cols>
  <sheetData>
    <row r="1" spans="1:11" s="61" customFormat="1" ht="15.75">
      <c r="A1" s="114" t="s">
        <v>27</v>
      </c>
      <c r="B1" s="114"/>
      <c r="C1" s="114"/>
      <c r="D1" s="114"/>
      <c r="E1" s="114"/>
      <c r="F1" s="114"/>
      <c r="G1" s="114"/>
      <c r="H1" s="114"/>
      <c r="I1" s="114"/>
      <c r="J1" s="114"/>
      <c r="K1" s="114"/>
    </row>
    <row r="4" ht="15.75">
      <c r="A4" s="5" t="s">
        <v>28</v>
      </c>
    </row>
    <row r="6" spans="1:3" ht="15.75">
      <c r="A6" s="5">
        <v>1</v>
      </c>
      <c r="B6" s="5"/>
      <c r="C6" s="5" t="s">
        <v>29</v>
      </c>
    </row>
    <row r="7" spans="3:11" ht="30.75" customHeight="1">
      <c r="C7" s="121" t="s">
        <v>136</v>
      </c>
      <c r="D7" s="121"/>
      <c r="E7" s="121"/>
      <c r="F7" s="121"/>
      <c r="G7" s="121"/>
      <c r="H7" s="121"/>
      <c r="I7" s="121"/>
      <c r="J7" s="121"/>
      <c r="K7" s="121"/>
    </row>
    <row r="8" ht="15.75" customHeight="1"/>
    <row r="9" spans="1:3" ht="15.75">
      <c r="A9" s="5">
        <v>2</v>
      </c>
      <c r="B9" s="5"/>
      <c r="C9" s="5" t="s">
        <v>30</v>
      </c>
    </row>
    <row r="10" spans="3:11" ht="19.5" customHeight="1">
      <c r="C10" s="121" t="s">
        <v>162</v>
      </c>
      <c r="D10" s="121"/>
      <c r="E10" s="121"/>
      <c r="F10" s="121"/>
      <c r="G10" s="121"/>
      <c r="H10" s="121"/>
      <c r="I10" s="121"/>
      <c r="J10" s="121"/>
      <c r="K10" s="121"/>
    </row>
    <row r="12" spans="1:3" ht="15.75">
      <c r="A12" s="5">
        <v>3</v>
      </c>
      <c r="B12" s="5"/>
      <c r="C12" s="5" t="s">
        <v>31</v>
      </c>
    </row>
    <row r="13" ht="15.75">
      <c r="C13" s="1" t="s">
        <v>32</v>
      </c>
    </row>
    <row r="14" ht="15.75">
      <c r="L14" s="1" t="s">
        <v>155</v>
      </c>
    </row>
    <row r="15" spans="1:3" ht="15.75">
      <c r="A15" s="5">
        <v>4</v>
      </c>
      <c r="B15" s="5"/>
      <c r="C15" s="5" t="s">
        <v>20</v>
      </c>
    </row>
    <row r="16" spans="3:11" ht="31.5" customHeight="1">
      <c r="C16" s="121" t="s">
        <v>150</v>
      </c>
      <c r="D16" s="121"/>
      <c r="E16" s="121"/>
      <c r="F16" s="121"/>
      <c r="G16" s="121"/>
      <c r="H16" s="121"/>
      <c r="I16" s="121"/>
      <c r="J16" s="121"/>
      <c r="K16" s="121"/>
    </row>
    <row r="18" spans="1:3" ht="15.75">
      <c r="A18" s="5">
        <v>5</v>
      </c>
      <c r="B18" s="5"/>
      <c r="C18" s="5" t="s">
        <v>33</v>
      </c>
    </row>
    <row r="19" ht="15.75">
      <c r="C19" s="1" t="s">
        <v>34</v>
      </c>
    </row>
    <row r="21" spans="1:3" ht="15.75">
      <c r="A21" s="5">
        <v>6</v>
      </c>
      <c r="B21" s="5"/>
      <c r="C21" s="5" t="s">
        <v>35</v>
      </c>
    </row>
    <row r="22" ht="15.75">
      <c r="C22" s="1" t="s">
        <v>175</v>
      </c>
    </row>
    <row r="24" spans="1:3" ht="15.75">
      <c r="A24" s="5">
        <v>7</v>
      </c>
      <c r="B24" s="5"/>
      <c r="C24" s="5" t="s">
        <v>36</v>
      </c>
    </row>
    <row r="25" spans="1:11" ht="15.75">
      <c r="A25" s="13" t="s">
        <v>37</v>
      </c>
      <c r="C25" s="124" t="s">
        <v>152</v>
      </c>
      <c r="D25" s="124"/>
      <c r="E25" s="124"/>
      <c r="F25" s="124"/>
      <c r="G25" s="124"/>
      <c r="H25" s="124"/>
      <c r="I25" s="124"/>
      <c r="J25" s="124"/>
      <c r="K25" s="124"/>
    </row>
    <row r="26" ht="6" customHeight="1">
      <c r="A26" s="13"/>
    </row>
    <row r="27" spans="1:9" ht="15.75">
      <c r="A27" s="13"/>
      <c r="I27" s="13" t="s">
        <v>6</v>
      </c>
    </row>
    <row r="28" ht="6" customHeight="1">
      <c r="A28" s="13"/>
    </row>
    <row r="29" spans="1:9" ht="15.75">
      <c r="A29" s="13"/>
      <c r="C29" s="1" t="s">
        <v>38</v>
      </c>
      <c r="I29" s="16" t="s">
        <v>173</v>
      </c>
    </row>
    <row r="30" spans="1:9" ht="15.75">
      <c r="A30" s="13"/>
      <c r="C30" s="1" t="s">
        <v>39</v>
      </c>
      <c r="I30" s="16">
        <v>11736</v>
      </c>
    </row>
    <row r="31" spans="1:9" ht="15.75">
      <c r="A31" s="13"/>
      <c r="C31" s="1" t="s">
        <v>40</v>
      </c>
      <c r="I31" s="12">
        <v>11084</v>
      </c>
    </row>
    <row r="32" spans="1:9" ht="5.25" customHeight="1" thickBot="1">
      <c r="A32" s="13"/>
      <c r="I32" s="49"/>
    </row>
    <row r="33" ht="16.5" thickTop="1">
      <c r="A33" s="13"/>
    </row>
    <row r="34" spans="1:3" ht="15.75">
      <c r="A34" s="13" t="s">
        <v>41</v>
      </c>
      <c r="C34" s="1" t="s">
        <v>163</v>
      </c>
    </row>
    <row r="35" ht="5.25" customHeight="1">
      <c r="A35" s="13"/>
    </row>
    <row r="36" spans="1:9" ht="15.75">
      <c r="A36" s="13"/>
      <c r="I36" s="13" t="s">
        <v>6</v>
      </c>
    </row>
    <row r="37" ht="5.25" customHeight="1">
      <c r="A37" s="13"/>
    </row>
    <row r="38" spans="1:9" ht="15.75">
      <c r="A38" s="13"/>
      <c r="C38" s="1" t="s">
        <v>42</v>
      </c>
      <c r="I38" s="3">
        <v>103667</v>
      </c>
    </row>
    <row r="39" spans="1:9" ht="15.75">
      <c r="A39" s="13"/>
      <c r="C39" s="1" t="s">
        <v>132</v>
      </c>
      <c r="I39" s="74" t="s">
        <v>133</v>
      </c>
    </row>
    <row r="40" ht="5.25" customHeight="1">
      <c r="A40" s="13"/>
    </row>
    <row r="41" spans="1:9" ht="19.5" customHeight="1" thickBot="1">
      <c r="A41" s="13"/>
      <c r="C41" s="1" t="s">
        <v>134</v>
      </c>
      <c r="I41" s="20">
        <f>+I38+K39</f>
        <v>103667</v>
      </c>
    </row>
    <row r="42" ht="16.5" thickTop="1">
      <c r="A42" s="13"/>
    </row>
    <row r="43" spans="3:9" ht="16.5" thickBot="1">
      <c r="C43" s="1" t="s">
        <v>135</v>
      </c>
      <c r="I43" s="58">
        <v>234817</v>
      </c>
    </row>
    <row r="44" ht="16.5" thickTop="1"/>
    <row r="45" spans="1:3" ht="15.75">
      <c r="A45" s="5">
        <v>8</v>
      </c>
      <c r="B45" s="5"/>
      <c r="C45" s="5" t="s">
        <v>44</v>
      </c>
    </row>
    <row r="46" spans="3:11" ht="30" customHeight="1">
      <c r="C46" s="121" t="s">
        <v>174</v>
      </c>
      <c r="D46" s="121"/>
      <c r="E46" s="121"/>
      <c r="F46" s="121"/>
      <c r="G46" s="121"/>
      <c r="H46" s="121"/>
      <c r="I46" s="121"/>
      <c r="J46" s="121"/>
      <c r="K46" s="121"/>
    </row>
    <row r="47" spans="3:11" ht="17.25" customHeight="1">
      <c r="C47" s="77"/>
      <c r="D47" s="77"/>
      <c r="E47" s="77"/>
      <c r="F47" s="77"/>
      <c r="G47" s="77"/>
      <c r="H47" s="77"/>
      <c r="I47" s="77"/>
      <c r="J47" s="77"/>
      <c r="K47" s="77"/>
    </row>
    <row r="48" spans="1:11" ht="35.25" customHeight="1">
      <c r="A48" s="78">
        <v>9</v>
      </c>
      <c r="B48" s="5"/>
      <c r="C48" s="122" t="s">
        <v>138</v>
      </c>
      <c r="D48" s="122"/>
      <c r="E48" s="122"/>
      <c r="F48" s="122"/>
      <c r="G48" s="122"/>
      <c r="H48" s="122"/>
      <c r="I48" s="122"/>
      <c r="J48" s="122"/>
      <c r="K48" s="122"/>
    </row>
    <row r="49" spans="1:11" ht="64.5" customHeight="1">
      <c r="A49" s="14" t="s">
        <v>37</v>
      </c>
      <c r="C49" s="121" t="s">
        <v>176</v>
      </c>
      <c r="D49" s="121"/>
      <c r="E49" s="121"/>
      <c r="F49" s="121"/>
      <c r="G49" s="121"/>
      <c r="H49" s="121"/>
      <c r="I49" s="121"/>
      <c r="J49" s="121"/>
      <c r="K49" s="121"/>
    </row>
    <row r="50" spans="1:11" ht="15.75">
      <c r="A50" s="93"/>
      <c r="B50" s="6"/>
      <c r="C50" s="6"/>
      <c r="D50" s="6"/>
      <c r="E50" s="6"/>
      <c r="F50" s="6"/>
      <c r="G50" s="6"/>
      <c r="H50" s="6"/>
      <c r="I50" s="6"/>
      <c r="J50" s="6"/>
      <c r="K50" s="6"/>
    </row>
    <row r="51" spans="1:11" s="61" customFormat="1" ht="16.5" customHeight="1">
      <c r="A51" s="123" t="s">
        <v>43</v>
      </c>
      <c r="B51" s="114"/>
      <c r="C51" s="114"/>
      <c r="D51" s="114"/>
      <c r="E51" s="114"/>
      <c r="F51" s="114"/>
      <c r="G51" s="114"/>
      <c r="H51" s="114"/>
      <c r="I51" s="114"/>
      <c r="J51" s="114"/>
      <c r="K51" s="114"/>
    </row>
    <row r="52" spans="1:11" ht="15.75" customHeight="1">
      <c r="A52" s="93"/>
      <c r="B52" s="6"/>
      <c r="C52" s="6"/>
      <c r="D52" s="6"/>
      <c r="E52" s="6"/>
      <c r="F52" s="6"/>
      <c r="G52" s="6"/>
      <c r="H52" s="6"/>
      <c r="I52" s="6"/>
      <c r="J52" s="6"/>
      <c r="K52" s="6"/>
    </row>
    <row r="53" spans="1:11" ht="15.75" customHeight="1">
      <c r="A53" s="93"/>
      <c r="B53" s="6"/>
      <c r="C53" s="6"/>
      <c r="D53" s="6"/>
      <c r="E53" s="6"/>
      <c r="F53" s="6"/>
      <c r="G53" s="6"/>
      <c r="H53" s="6"/>
      <c r="I53" s="6"/>
      <c r="J53" s="6"/>
      <c r="K53" s="6"/>
    </row>
    <row r="54" ht="15.75" customHeight="1"/>
    <row r="55" spans="1:11" ht="66.75" customHeight="1">
      <c r="A55" s="14" t="s">
        <v>41</v>
      </c>
      <c r="C55" s="121" t="s">
        <v>177</v>
      </c>
      <c r="D55" s="121"/>
      <c r="E55" s="121"/>
      <c r="F55" s="121"/>
      <c r="G55" s="121"/>
      <c r="H55" s="121"/>
      <c r="I55" s="121"/>
      <c r="J55" s="121"/>
      <c r="K55" s="121"/>
    </row>
    <row r="56" spans="1:3" ht="15.75">
      <c r="A56" s="5">
        <v>10</v>
      </c>
      <c r="B56" s="5"/>
      <c r="C56" s="5" t="s">
        <v>45</v>
      </c>
    </row>
    <row r="57" spans="3:11" ht="33" customHeight="1">
      <c r="C57" s="121" t="s">
        <v>146</v>
      </c>
      <c r="D57" s="121"/>
      <c r="E57" s="121"/>
      <c r="F57" s="121"/>
      <c r="G57" s="121"/>
      <c r="H57" s="121"/>
      <c r="I57" s="121"/>
      <c r="J57" s="121"/>
      <c r="K57" s="121"/>
    </row>
    <row r="59" spans="1:3" ht="15.75">
      <c r="A59" s="5">
        <v>11</v>
      </c>
      <c r="B59" s="5"/>
      <c r="C59" s="5" t="s">
        <v>126</v>
      </c>
    </row>
    <row r="60" spans="3:11" ht="48" customHeight="1">
      <c r="C60" s="121" t="s">
        <v>164</v>
      </c>
      <c r="D60" s="121"/>
      <c r="E60" s="121"/>
      <c r="F60" s="121"/>
      <c r="G60" s="121"/>
      <c r="H60" s="121"/>
      <c r="I60" s="121"/>
      <c r="J60" s="121"/>
      <c r="K60" s="121"/>
    </row>
    <row r="62" spans="3:10" ht="15.75">
      <c r="C62" s="54"/>
      <c r="D62" s="125" t="s">
        <v>46</v>
      </c>
      <c r="E62" s="126"/>
      <c r="F62" s="54" t="s">
        <v>47</v>
      </c>
      <c r="G62" s="54" t="s">
        <v>48</v>
      </c>
      <c r="H62" s="54" t="s">
        <v>49</v>
      </c>
      <c r="I62" s="125" t="s">
        <v>50</v>
      </c>
      <c r="J62" s="126"/>
    </row>
    <row r="63" spans="3:10" ht="15.75">
      <c r="C63" s="55" t="s">
        <v>51</v>
      </c>
      <c r="D63" s="127" t="s">
        <v>52</v>
      </c>
      <c r="E63" s="128"/>
      <c r="F63" s="55" t="s">
        <v>53</v>
      </c>
      <c r="G63" s="55" t="s">
        <v>53</v>
      </c>
      <c r="H63" s="55" t="s">
        <v>53</v>
      </c>
      <c r="I63" s="127" t="s">
        <v>54</v>
      </c>
      <c r="J63" s="128"/>
    </row>
    <row r="64" spans="3:10" ht="18.75" customHeight="1">
      <c r="C64" s="56"/>
      <c r="D64" s="129" t="s">
        <v>55</v>
      </c>
      <c r="E64" s="130"/>
      <c r="F64" s="56" t="s">
        <v>56</v>
      </c>
      <c r="G64" s="56" t="s">
        <v>56</v>
      </c>
      <c r="H64" s="56" t="s">
        <v>56</v>
      </c>
      <c r="I64" s="129" t="s">
        <v>56</v>
      </c>
      <c r="J64" s="130"/>
    </row>
    <row r="65" spans="3:10" ht="7.5" customHeight="1">
      <c r="C65" s="50"/>
      <c r="D65" s="10"/>
      <c r="E65" s="9"/>
      <c r="F65" s="51"/>
      <c r="G65" s="51"/>
      <c r="H65" s="51"/>
      <c r="I65" s="10"/>
      <c r="J65" s="9"/>
    </row>
    <row r="66" spans="3:10" ht="15.75">
      <c r="C66" s="50" t="s">
        <v>165</v>
      </c>
      <c r="D66" s="75">
        <v>1000</v>
      </c>
      <c r="E66" s="76"/>
      <c r="F66" s="52">
        <v>6</v>
      </c>
      <c r="G66" s="52">
        <v>6</v>
      </c>
      <c r="H66" s="52">
        <v>6</v>
      </c>
      <c r="I66" s="72">
        <v>6000</v>
      </c>
      <c r="J66" s="9"/>
    </row>
    <row r="67" spans="3:10" ht="7.5" customHeight="1">
      <c r="C67" s="57"/>
      <c r="D67" s="59"/>
      <c r="E67" s="60"/>
      <c r="F67" s="53"/>
      <c r="G67" s="53"/>
      <c r="H67" s="53"/>
      <c r="I67" s="59"/>
      <c r="J67" s="73"/>
    </row>
    <row r="69" spans="1:3" ht="15.75">
      <c r="A69" s="5">
        <v>12</v>
      </c>
      <c r="B69" s="5"/>
      <c r="C69" s="5" t="s">
        <v>57</v>
      </c>
    </row>
    <row r="70" ht="15.75">
      <c r="C70" s="1" t="s">
        <v>170</v>
      </c>
    </row>
    <row r="71" ht="7.5" customHeight="1"/>
    <row r="72" ht="15.75">
      <c r="I72" s="13" t="s">
        <v>6</v>
      </c>
    </row>
    <row r="73" spans="3:9" ht="15.75">
      <c r="C73" s="5" t="s">
        <v>141</v>
      </c>
      <c r="I73" s="3"/>
    </row>
    <row r="74" spans="3:9" ht="15.75">
      <c r="C74" s="1" t="s">
        <v>58</v>
      </c>
      <c r="I74" s="3">
        <v>1898</v>
      </c>
    </row>
    <row r="75" spans="3:9" ht="15.75">
      <c r="C75" s="1" t="s">
        <v>59</v>
      </c>
      <c r="I75" s="3">
        <v>48571</v>
      </c>
    </row>
    <row r="76" spans="3:9" ht="15.75">
      <c r="C76" s="1" t="s">
        <v>148</v>
      </c>
      <c r="I76" s="3">
        <v>15000</v>
      </c>
    </row>
    <row r="77" ht="5.25" customHeight="1">
      <c r="I77" s="3"/>
    </row>
    <row r="78" ht="19.5" customHeight="1" thickBot="1">
      <c r="I78" s="20">
        <f>SUM(I74:I77)</f>
        <v>65469</v>
      </c>
    </row>
    <row r="79" ht="9" customHeight="1" thickTop="1">
      <c r="I79" s="3"/>
    </row>
    <row r="80" spans="3:9" ht="15.75">
      <c r="C80" s="5" t="s">
        <v>60</v>
      </c>
      <c r="I80" s="3"/>
    </row>
    <row r="81" spans="3:9" ht="15.75">
      <c r="C81" s="1" t="s">
        <v>61</v>
      </c>
      <c r="I81" s="3"/>
    </row>
    <row r="82" spans="3:9" ht="16.5" thickBot="1">
      <c r="C82" s="1" t="s">
        <v>151</v>
      </c>
      <c r="I82" s="58">
        <v>192</v>
      </c>
    </row>
    <row r="83" ht="7.5" customHeight="1" thickTop="1">
      <c r="I83" s="3"/>
    </row>
    <row r="84" spans="3:9" ht="15.75">
      <c r="C84" s="1" t="s">
        <v>63</v>
      </c>
      <c r="I84" s="3"/>
    </row>
    <row r="85" spans="3:9" ht="15.75">
      <c r="C85" s="1" t="s">
        <v>62</v>
      </c>
      <c r="I85" s="3">
        <v>45600</v>
      </c>
    </row>
    <row r="86" spans="3:9" ht="15.75">
      <c r="C86" s="1" t="s">
        <v>64</v>
      </c>
      <c r="I86" s="3">
        <f>17000-192</f>
        <v>16808</v>
      </c>
    </row>
    <row r="87" ht="5.25" customHeight="1">
      <c r="I87" s="3"/>
    </row>
    <row r="88" ht="19.5" customHeight="1" thickBot="1">
      <c r="I88" s="20">
        <f>+I85+I86</f>
        <v>62408</v>
      </c>
    </row>
    <row r="89" ht="19.5" customHeight="1" thickTop="1">
      <c r="I89" s="94"/>
    </row>
    <row r="90" spans="1:3" ht="15.75" customHeight="1">
      <c r="A90" s="5">
        <v>13</v>
      </c>
      <c r="B90" s="5"/>
      <c r="C90" s="5" t="s">
        <v>66</v>
      </c>
    </row>
    <row r="91" spans="3:11" ht="33.75" customHeight="1">
      <c r="C91" s="121" t="s">
        <v>171</v>
      </c>
      <c r="D91" s="121"/>
      <c r="E91" s="121"/>
      <c r="F91" s="121"/>
      <c r="G91" s="121"/>
      <c r="H91" s="121"/>
      <c r="I91" s="121"/>
      <c r="J91" s="121"/>
      <c r="K91" s="121"/>
    </row>
    <row r="92" ht="5.25" customHeight="1"/>
    <row r="93" ht="15.75" customHeight="1">
      <c r="I93" s="13" t="s">
        <v>6</v>
      </c>
    </row>
    <row r="94" ht="5.25" customHeight="1"/>
    <row r="95" spans="3:9" ht="15.75" customHeight="1">
      <c r="C95" s="1" t="s">
        <v>139</v>
      </c>
      <c r="I95" s="3">
        <v>45600</v>
      </c>
    </row>
    <row r="96" ht="5.25" customHeight="1" thickBot="1">
      <c r="I96" s="58"/>
    </row>
    <row r="97" ht="9.75" customHeight="1" thickTop="1"/>
    <row r="98" spans="3:11" ht="47.25" customHeight="1">
      <c r="C98" s="121" t="s">
        <v>137</v>
      </c>
      <c r="D98" s="121"/>
      <c r="E98" s="121"/>
      <c r="F98" s="121"/>
      <c r="G98" s="121"/>
      <c r="H98" s="121"/>
      <c r="I98" s="121"/>
      <c r="J98" s="121"/>
      <c r="K98" s="121"/>
    </row>
    <row r="99" spans="3:11" ht="16.5" customHeight="1">
      <c r="C99" s="77"/>
      <c r="D99" s="77"/>
      <c r="E99" s="77"/>
      <c r="F99" s="77"/>
      <c r="G99" s="77"/>
      <c r="H99" s="77"/>
      <c r="I99" s="77"/>
      <c r="J99" s="77"/>
      <c r="K99" s="77"/>
    </row>
    <row r="100" spans="1:3" ht="15.75">
      <c r="A100" s="5">
        <v>14</v>
      </c>
      <c r="B100" s="5"/>
      <c r="C100" s="5" t="s">
        <v>67</v>
      </c>
    </row>
    <row r="101" spans="3:11" ht="33.75" customHeight="1">
      <c r="C101" s="121" t="s">
        <v>166</v>
      </c>
      <c r="D101" s="121"/>
      <c r="E101" s="121"/>
      <c r="F101" s="121"/>
      <c r="G101" s="121"/>
      <c r="H101" s="121"/>
      <c r="I101" s="121"/>
      <c r="J101" s="121"/>
      <c r="K101" s="121"/>
    </row>
    <row r="102" spans="3:11" ht="16.5" customHeight="1">
      <c r="C102" s="77"/>
      <c r="D102" s="77"/>
      <c r="E102" s="77"/>
      <c r="F102" s="77"/>
      <c r="G102" s="77"/>
      <c r="H102" s="77"/>
      <c r="I102" s="77"/>
      <c r="J102" s="77"/>
      <c r="K102" s="77"/>
    </row>
    <row r="103" spans="3:11" ht="15.75" customHeight="1">
      <c r="C103" s="77"/>
      <c r="D103" s="77"/>
      <c r="E103" s="77"/>
      <c r="F103" s="77"/>
      <c r="G103" s="77"/>
      <c r="H103" s="77"/>
      <c r="I103" s="77"/>
      <c r="J103" s="77"/>
      <c r="K103" s="77"/>
    </row>
    <row r="104" ht="15.75" customHeight="1">
      <c r="I104" s="94"/>
    </row>
    <row r="105" spans="1:11" s="61" customFormat="1" ht="16.5" customHeight="1">
      <c r="A105" s="123" t="s">
        <v>65</v>
      </c>
      <c r="B105" s="114"/>
      <c r="C105" s="114"/>
      <c r="D105" s="114"/>
      <c r="E105" s="114"/>
      <c r="F105" s="114"/>
      <c r="G105" s="114"/>
      <c r="H105" s="114"/>
      <c r="I105" s="114"/>
      <c r="J105" s="114"/>
      <c r="K105" s="114"/>
    </row>
    <row r="106" ht="15" customHeight="1">
      <c r="I106" s="94"/>
    </row>
    <row r="107" ht="15.75" customHeight="1">
      <c r="I107" s="94"/>
    </row>
    <row r="109" spans="1:3" ht="15.75">
      <c r="A109" s="5">
        <v>15</v>
      </c>
      <c r="B109" s="5"/>
      <c r="C109" s="5" t="s">
        <v>68</v>
      </c>
    </row>
    <row r="110" spans="3:11" ht="33" customHeight="1">
      <c r="C110" s="121" t="s">
        <v>167</v>
      </c>
      <c r="D110" s="121"/>
      <c r="E110" s="121"/>
      <c r="F110" s="121"/>
      <c r="G110" s="121"/>
      <c r="H110" s="121"/>
      <c r="I110" s="121"/>
      <c r="J110" s="121"/>
      <c r="K110" s="121"/>
    </row>
    <row r="112" spans="1:3" ht="15.75">
      <c r="A112" s="5">
        <v>16</v>
      </c>
      <c r="B112" s="5"/>
      <c r="C112" s="5" t="s">
        <v>142</v>
      </c>
    </row>
    <row r="113" ht="5.25" customHeight="1"/>
    <row r="114" spans="3:8" ht="54.75" customHeight="1">
      <c r="C114" s="86"/>
      <c r="D114" s="89"/>
      <c r="E114" s="87"/>
      <c r="F114" s="90" t="s">
        <v>143</v>
      </c>
      <c r="G114" s="88" t="s">
        <v>144</v>
      </c>
      <c r="H114" s="90" t="s">
        <v>145</v>
      </c>
    </row>
    <row r="115" spans="3:8" ht="7.5" customHeight="1">
      <c r="C115" s="10"/>
      <c r="D115" s="79"/>
      <c r="E115" s="79"/>
      <c r="F115" s="50"/>
      <c r="G115" s="82"/>
      <c r="H115" s="91"/>
    </row>
    <row r="116" spans="3:8" ht="15.75">
      <c r="C116" s="10" t="s">
        <v>122</v>
      </c>
      <c r="D116" s="11"/>
      <c r="E116" s="11"/>
      <c r="F116" s="83">
        <v>63051</v>
      </c>
      <c r="G116" s="23">
        <v>5469</v>
      </c>
      <c r="H116" s="83">
        <v>60761</v>
      </c>
    </row>
    <row r="117" spans="3:8" ht="15.75">
      <c r="C117" s="10" t="s">
        <v>125</v>
      </c>
      <c r="D117" s="11"/>
      <c r="E117" s="11"/>
      <c r="F117" s="83">
        <f>66240-7256</f>
        <v>58984</v>
      </c>
      <c r="G117" s="23">
        <v>3435</v>
      </c>
      <c r="H117" s="83">
        <v>142287</v>
      </c>
    </row>
    <row r="118" spans="3:8" ht="15.75">
      <c r="C118" s="10" t="s">
        <v>123</v>
      </c>
      <c r="D118" s="11"/>
      <c r="E118" s="11"/>
      <c r="F118" s="83">
        <f>2185+3686+1511+14173-136</f>
        <v>21419</v>
      </c>
      <c r="G118" s="23">
        <f>132-407-3528+1605</f>
        <v>-2198</v>
      </c>
      <c r="H118" s="83">
        <f>18288-3831-47+50354</f>
        <v>64764</v>
      </c>
    </row>
    <row r="119" spans="3:8" ht="15.75">
      <c r="C119" s="10" t="s">
        <v>124</v>
      </c>
      <c r="D119" s="11"/>
      <c r="E119" s="11"/>
      <c r="F119" s="83">
        <v>87</v>
      </c>
      <c r="G119" s="23">
        <f>2174+11441-122+234</f>
        <v>13727</v>
      </c>
      <c r="H119" s="83">
        <f>622426-16480+45397-157147</f>
        <v>494196</v>
      </c>
    </row>
    <row r="120" spans="3:8" ht="5.25" customHeight="1">
      <c r="C120" s="10"/>
      <c r="D120" s="11"/>
      <c r="E120" s="11"/>
      <c r="F120" s="83"/>
      <c r="G120" s="23"/>
      <c r="H120" s="83"/>
    </row>
    <row r="121" spans="3:8" ht="18" customHeight="1">
      <c r="C121" s="80"/>
      <c r="D121" s="81"/>
      <c r="E121" s="81"/>
      <c r="F121" s="84">
        <f>SUM(F116:F120)</f>
        <v>143541</v>
      </c>
      <c r="G121" s="85">
        <f>SUM(G116:G120)</f>
        <v>20433</v>
      </c>
      <c r="H121" s="84">
        <f>SUM(H116:H119)</f>
        <v>762008</v>
      </c>
    </row>
    <row r="122" spans="6:8" ht="6.75" customHeight="1">
      <c r="F122" s="3"/>
      <c r="G122" s="3"/>
      <c r="H122" s="3"/>
    </row>
    <row r="123" spans="6:8" ht="15.75" customHeight="1">
      <c r="F123" s="3"/>
      <c r="G123" s="3"/>
      <c r="H123" s="3"/>
    </row>
    <row r="124" spans="1:11" ht="15.75">
      <c r="A124" s="5">
        <v>17</v>
      </c>
      <c r="B124" s="5"/>
      <c r="C124" s="122" t="s">
        <v>140</v>
      </c>
      <c r="D124" s="122"/>
      <c r="E124" s="122"/>
      <c r="F124" s="122"/>
      <c r="G124" s="122"/>
      <c r="H124" s="122"/>
      <c r="I124" s="122"/>
      <c r="J124" s="122"/>
      <c r="K124" s="122"/>
    </row>
    <row r="125" spans="3:11" ht="34.5" customHeight="1">
      <c r="C125" s="121" t="s">
        <v>180</v>
      </c>
      <c r="D125" s="121"/>
      <c r="E125" s="121"/>
      <c r="F125" s="121"/>
      <c r="G125" s="121"/>
      <c r="H125" s="121"/>
      <c r="I125" s="121"/>
      <c r="J125" s="121"/>
      <c r="K125" s="121"/>
    </row>
    <row r="126" spans="3:11" s="131" customFormat="1" ht="34.5" customHeight="1">
      <c r="C126" s="132" t="s">
        <v>182</v>
      </c>
      <c r="D126" s="132"/>
      <c r="E126" s="132"/>
      <c r="F126" s="132"/>
      <c r="G126" s="132"/>
      <c r="H126" s="132"/>
      <c r="I126" s="132"/>
      <c r="J126" s="132"/>
      <c r="K126" s="132"/>
    </row>
    <row r="127" ht="19.5" customHeight="1"/>
    <row r="128" spans="1:3" ht="15.75" customHeight="1">
      <c r="A128" s="5">
        <v>18</v>
      </c>
      <c r="B128" s="5"/>
      <c r="C128" s="5" t="s">
        <v>69</v>
      </c>
    </row>
    <row r="129" spans="1:11" s="96" customFormat="1" ht="69.75" customHeight="1">
      <c r="A129" s="78"/>
      <c r="B129" s="78"/>
      <c r="C129" s="132" t="s">
        <v>181</v>
      </c>
      <c r="D129" s="133"/>
      <c r="E129" s="133"/>
      <c r="F129" s="133"/>
      <c r="G129" s="133"/>
      <c r="H129" s="133"/>
      <c r="I129" s="133"/>
      <c r="J129" s="133"/>
      <c r="K129" s="133"/>
    </row>
    <row r="130" spans="3:11" ht="48" customHeight="1">
      <c r="C130" s="132" t="s">
        <v>172</v>
      </c>
      <c r="D130" s="132"/>
      <c r="E130" s="132"/>
      <c r="F130" s="132"/>
      <c r="G130" s="132"/>
      <c r="H130" s="132"/>
      <c r="I130" s="132"/>
      <c r="J130" s="132"/>
      <c r="K130" s="132"/>
    </row>
    <row r="132" spans="1:3" ht="15.75" customHeight="1">
      <c r="A132" s="5">
        <v>19</v>
      </c>
      <c r="B132" s="5"/>
      <c r="C132" s="5" t="s">
        <v>149</v>
      </c>
    </row>
    <row r="133" spans="3:11" ht="15.75" customHeight="1">
      <c r="C133" s="61" t="s">
        <v>153</v>
      </c>
      <c r="D133" s="61"/>
      <c r="E133" s="61"/>
      <c r="F133" s="61"/>
      <c r="G133" s="61"/>
      <c r="H133" s="61"/>
      <c r="I133" s="61"/>
      <c r="J133" s="61"/>
      <c r="K133" s="61"/>
    </row>
    <row r="134" spans="3:11" ht="15.75" customHeight="1">
      <c r="C134" s="61"/>
      <c r="D134" s="61"/>
      <c r="E134" s="61"/>
      <c r="F134" s="61"/>
      <c r="G134" s="61"/>
      <c r="H134" s="61"/>
      <c r="I134" s="61"/>
      <c r="J134" s="61"/>
      <c r="K134" s="61"/>
    </row>
    <row r="135" spans="1:3" ht="15.75" customHeight="1">
      <c r="A135" s="5">
        <v>20</v>
      </c>
      <c r="B135" s="5"/>
      <c r="C135" s="5" t="s">
        <v>70</v>
      </c>
    </row>
    <row r="136" ht="15.75" customHeight="1">
      <c r="C136" s="1" t="s">
        <v>71</v>
      </c>
    </row>
    <row r="137" ht="15.75" customHeight="1"/>
    <row r="138" spans="1:3" ht="15.75" customHeight="1">
      <c r="A138" s="5">
        <v>21</v>
      </c>
      <c r="B138" s="5"/>
      <c r="C138" s="5" t="s">
        <v>72</v>
      </c>
    </row>
    <row r="139" spans="3:11" ht="19.5" customHeight="1">
      <c r="C139" s="121" t="s">
        <v>168</v>
      </c>
      <c r="D139" s="121"/>
      <c r="E139" s="121"/>
      <c r="F139" s="121"/>
      <c r="G139" s="121"/>
      <c r="H139" s="121"/>
      <c r="I139" s="121"/>
      <c r="J139" s="121"/>
      <c r="K139" s="121"/>
    </row>
    <row r="140" spans="3:11" ht="15.75" customHeight="1">
      <c r="C140" s="77"/>
      <c r="D140" s="77"/>
      <c r="E140" s="77"/>
      <c r="F140" s="77"/>
      <c r="G140" s="77"/>
      <c r="H140" s="77"/>
      <c r="I140" s="77"/>
      <c r="J140" s="77"/>
      <c r="K140" s="77"/>
    </row>
    <row r="141" spans="1:11" ht="15.75" customHeight="1">
      <c r="A141" s="5" t="s">
        <v>155</v>
      </c>
      <c r="C141" s="95" t="s">
        <v>155</v>
      </c>
      <c r="D141" s="77"/>
      <c r="E141" s="77"/>
      <c r="F141" s="77"/>
      <c r="G141" s="77"/>
      <c r="H141" s="77"/>
      <c r="I141" s="77"/>
      <c r="J141" s="77"/>
      <c r="K141" s="77"/>
    </row>
    <row r="142" ht="65.25" customHeight="1"/>
    <row r="143" ht="15.75">
      <c r="A143" s="1" t="s">
        <v>73</v>
      </c>
    </row>
    <row r="144" ht="15.75">
      <c r="A144" s="5" t="s">
        <v>74</v>
      </c>
    </row>
    <row r="145" ht="15.75">
      <c r="A145" s="1" t="s">
        <v>75</v>
      </c>
    </row>
    <row r="146" spans="1:2" ht="15.75">
      <c r="A146" s="92" t="s">
        <v>169</v>
      </c>
      <c r="B146" s="19"/>
    </row>
  </sheetData>
  <mergeCells count="29">
    <mergeCell ref="A1:K1"/>
    <mergeCell ref="I62:J62"/>
    <mergeCell ref="I63:J63"/>
    <mergeCell ref="I64:J64"/>
    <mergeCell ref="D62:E62"/>
    <mergeCell ref="D63:E63"/>
    <mergeCell ref="D64:E64"/>
    <mergeCell ref="C7:K7"/>
    <mergeCell ref="C16:K16"/>
    <mergeCell ref="C10:K10"/>
    <mergeCell ref="C91:K91"/>
    <mergeCell ref="C98:K98"/>
    <mergeCell ref="C25:K25"/>
    <mergeCell ref="C48:K48"/>
    <mergeCell ref="C46:K46"/>
    <mergeCell ref="C49:K49"/>
    <mergeCell ref="C57:K57"/>
    <mergeCell ref="C60:K60"/>
    <mergeCell ref="A51:K51"/>
    <mergeCell ref="C55:K55"/>
    <mergeCell ref="C130:K130"/>
    <mergeCell ref="C139:K139"/>
    <mergeCell ref="C101:K101"/>
    <mergeCell ref="C110:K110"/>
    <mergeCell ref="C125:K125"/>
    <mergeCell ref="C129:K129"/>
    <mergeCell ref="C124:K124"/>
    <mergeCell ref="A105:K105"/>
    <mergeCell ref="C126:K126"/>
  </mergeCells>
  <printOptions/>
  <pageMargins left="0.7874015748031497" right="0.3937007874015748" top="0.3937007874015748" bottom="0" header="0.5905511811023623" footer="0.5118110236220472"/>
  <pageSetup horizontalDpi="300" verticalDpi="300" orientation="portrait" paperSize="9" scale="90" r:id="rId1"/>
  <rowBreaks count="2" manualBreakCount="2">
    <brk id="50" max="10"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ENVIROCHEM CONSULTANTS S/B</cp:lastModifiedBy>
  <cp:lastPrinted>2000-05-02T01:19:01Z</cp:lastPrinted>
  <dcterms:created xsi:type="dcterms:W3CDTF">1999-10-13T04:05:52Z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